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Arkusz1!$A$1:$L$145</definedName>
    <definedName name="_xlnm.Print_Titles" localSheetId="0">Arkusz1!$7:$10</definedName>
  </definedNames>
  <calcPr calcId="145621"/>
</workbook>
</file>

<file path=xl/calcChain.xml><?xml version="1.0" encoding="utf-8"?>
<calcChain xmlns="http://schemas.openxmlformats.org/spreadsheetml/2006/main">
  <c r="L141" i="1" l="1"/>
  <c r="L138" i="1"/>
  <c r="L137" i="1"/>
  <c r="L134" i="1"/>
  <c r="L119" i="1"/>
  <c r="L118" i="1"/>
  <c r="L117" i="1"/>
  <c r="L114" i="1"/>
  <c r="L113" i="1"/>
  <c r="L110" i="1"/>
  <c r="L96" i="1"/>
  <c r="L95" i="1"/>
  <c r="L109" i="1"/>
  <c r="L106" i="1"/>
  <c r="L105" i="1"/>
  <c r="L102" i="1"/>
  <c r="L101" i="1"/>
  <c r="L98" i="1"/>
  <c r="L74" i="1"/>
  <c r="L72" i="1"/>
  <c r="L66" i="1"/>
  <c r="L62" i="1"/>
  <c r="L60" i="1"/>
  <c r="L58" i="1"/>
  <c r="L56" i="1"/>
  <c r="L54" i="1"/>
  <c r="L52" i="1"/>
  <c r="L50" i="1"/>
  <c r="L48" i="1"/>
  <c r="L46" i="1"/>
  <c r="L44" i="1"/>
  <c r="L42" i="1"/>
  <c r="L40" i="1"/>
  <c r="L36" i="1"/>
  <c r="L38" i="1"/>
  <c r="L23" i="1"/>
  <c r="L20" i="1"/>
  <c r="L34" i="1"/>
  <c r="L32" i="1"/>
  <c r="L28" i="1"/>
  <c r="L30" i="1"/>
  <c r="L31" i="1"/>
  <c r="L26" i="1"/>
  <c r="L24" i="1"/>
  <c r="L19" i="1" l="1"/>
  <c r="L18" i="1"/>
  <c r="L17" i="1"/>
  <c r="F134" i="1" l="1"/>
  <c r="J14" i="1" l="1"/>
  <c r="J11" i="1" s="1"/>
  <c r="J13" i="1"/>
  <c r="J12" i="1"/>
  <c r="I13" i="1"/>
  <c r="I12" i="1"/>
  <c r="I11" i="1"/>
  <c r="K11" i="1"/>
  <c r="K12" i="1"/>
  <c r="K14" i="1"/>
  <c r="K13" i="1"/>
  <c r="H11" i="1"/>
  <c r="H13" i="1"/>
  <c r="H12" i="1"/>
  <c r="I14" i="1"/>
  <c r="H14" i="1"/>
  <c r="G14" i="1"/>
  <c r="H145" i="1"/>
  <c r="G145" i="1"/>
  <c r="F145" i="1"/>
  <c r="H142" i="1"/>
  <c r="G142" i="1"/>
  <c r="F142" i="1"/>
  <c r="F141" i="1"/>
  <c r="L140" i="1"/>
  <c r="F138" i="1"/>
  <c r="G137" i="1"/>
  <c r="F137" i="1"/>
  <c r="L136" i="1"/>
  <c r="G134" i="1"/>
  <c r="G133" i="1"/>
  <c r="F133" i="1"/>
  <c r="G130" i="1"/>
  <c r="F130" i="1"/>
  <c r="L129" i="1"/>
  <c r="F128" i="1"/>
  <c r="L128" i="1" s="1"/>
  <c r="F127" i="1"/>
  <c r="L127" i="1" s="1"/>
  <c r="L126" i="1"/>
  <c r="K125" i="1"/>
  <c r="J125" i="1"/>
  <c r="I125" i="1"/>
  <c r="H125" i="1"/>
  <c r="F125" i="1"/>
  <c r="L125" i="1" s="1"/>
  <c r="K124" i="1"/>
  <c r="J124" i="1"/>
  <c r="I124" i="1"/>
  <c r="H124" i="1"/>
  <c r="F124" i="1"/>
  <c r="L124" i="1" s="1"/>
  <c r="L123" i="1"/>
  <c r="J122" i="1"/>
  <c r="I122" i="1"/>
  <c r="H122" i="1"/>
  <c r="F122" i="1"/>
  <c r="L122" i="1" s="1"/>
  <c r="J121" i="1"/>
  <c r="I121" i="1"/>
  <c r="H121" i="1"/>
  <c r="F121" i="1"/>
  <c r="L121" i="1" s="1"/>
  <c r="G119" i="1"/>
  <c r="F119" i="1"/>
  <c r="G118" i="1"/>
  <c r="F118" i="1"/>
  <c r="G117" i="1"/>
  <c r="F117" i="1"/>
  <c r="L116" i="1"/>
  <c r="G114" i="1"/>
  <c r="F114" i="1"/>
  <c r="H113" i="1"/>
  <c r="G113" i="1"/>
  <c r="F113" i="1"/>
  <c r="L112" i="1"/>
  <c r="H110" i="1"/>
  <c r="G110" i="1"/>
  <c r="F110" i="1"/>
  <c r="F109" i="1"/>
  <c r="L108" i="1"/>
  <c r="F106" i="1"/>
  <c r="F105" i="1"/>
  <c r="L104" i="1"/>
  <c r="F102" i="1"/>
  <c r="I101" i="1"/>
  <c r="F101" i="1"/>
  <c r="L100" i="1"/>
  <c r="I98" i="1"/>
  <c r="F98" i="1"/>
  <c r="K96" i="1"/>
  <c r="J96" i="1"/>
  <c r="I96" i="1"/>
  <c r="H96" i="1"/>
  <c r="G96" i="1"/>
  <c r="F96" i="1"/>
  <c r="K95" i="1"/>
  <c r="J95" i="1"/>
  <c r="I95" i="1"/>
  <c r="H95" i="1"/>
  <c r="G95" i="1"/>
  <c r="F95" i="1"/>
  <c r="K94" i="1"/>
  <c r="J94" i="1"/>
  <c r="L91" i="1"/>
  <c r="L90" i="1"/>
  <c r="L88" i="1"/>
  <c r="L86" i="1"/>
  <c r="L84" i="1"/>
  <c r="H82" i="1"/>
  <c r="G82" i="1"/>
  <c r="F82" i="1"/>
  <c r="L82" i="1" s="1"/>
  <c r="H80" i="1"/>
  <c r="G80" i="1"/>
  <c r="F80" i="1"/>
  <c r="L80" i="1" s="1"/>
  <c r="I78" i="1"/>
  <c r="H78" i="1"/>
  <c r="G78" i="1"/>
  <c r="F78" i="1"/>
  <c r="L78" i="1" s="1"/>
  <c r="I76" i="1"/>
  <c r="H76" i="1"/>
  <c r="G76" i="1"/>
  <c r="F76" i="1"/>
  <c r="L76" i="1" s="1"/>
  <c r="G74" i="1"/>
  <c r="F74" i="1"/>
  <c r="G72" i="1"/>
  <c r="F72" i="1"/>
  <c r="H70" i="1"/>
  <c r="G70" i="1"/>
  <c r="F70" i="1"/>
  <c r="L70" i="1" s="1"/>
  <c r="H68" i="1"/>
  <c r="G68" i="1"/>
  <c r="F68" i="1"/>
  <c r="L68" i="1" s="1"/>
  <c r="F66" i="1"/>
  <c r="F64" i="1"/>
  <c r="F59" i="1"/>
  <c r="G58" i="1"/>
  <c r="F58" i="1"/>
  <c r="F57" i="1"/>
  <c r="G56" i="1"/>
  <c r="F56" i="1"/>
  <c r="F55" i="1"/>
  <c r="G54" i="1"/>
  <c r="F54" i="1"/>
  <c r="G52" i="1"/>
  <c r="F52" i="1"/>
  <c r="L51" i="1"/>
  <c r="G50" i="1"/>
  <c r="F50" i="1"/>
  <c r="G48" i="1"/>
  <c r="F48" i="1"/>
  <c r="L47" i="1"/>
  <c r="F46" i="1"/>
  <c r="F44" i="1"/>
  <c r="L43" i="1"/>
  <c r="L41" i="1"/>
  <c r="L39" i="1"/>
  <c r="G38" i="1"/>
  <c r="G36" i="1" s="1"/>
  <c r="F38" i="1"/>
  <c r="F34" i="1"/>
  <c r="F32" i="1"/>
  <c r="G31" i="1"/>
  <c r="F31" i="1"/>
  <c r="G30" i="1"/>
  <c r="F30" i="1"/>
  <c r="G28" i="1"/>
  <c r="F28" i="1"/>
  <c r="F27" i="1"/>
  <c r="F26" i="1"/>
  <c r="F24" i="1"/>
  <c r="G23" i="1"/>
  <c r="F23" i="1"/>
  <c r="G20" i="1"/>
  <c r="F20" i="1"/>
  <c r="K19" i="1"/>
  <c r="J19" i="1"/>
  <c r="I19" i="1"/>
  <c r="H19" i="1"/>
  <c r="K18" i="1"/>
  <c r="J18" i="1"/>
  <c r="K17" i="1"/>
  <c r="J17" i="1"/>
  <c r="L49" i="1" l="1"/>
  <c r="K16" i="1"/>
  <c r="J16" i="1"/>
  <c r="H94" i="1"/>
  <c r="H16" i="1" s="1"/>
  <c r="I18" i="1"/>
  <c r="F36" i="1"/>
  <c r="H93" i="1"/>
  <c r="L132" i="1"/>
  <c r="G19" i="1"/>
  <c r="K92" i="1"/>
  <c r="H17" i="1"/>
  <c r="I93" i="1"/>
  <c r="F92" i="1"/>
  <c r="G93" i="1"/>
  <c r="I94" i="1"/>
  <c r="I16" i="1" s="1"/>
  <c r="G92" i="1"/>
  <c r="L133" i="1"/>
  <c r="H18" i="1"/>
  <c r="J92" i="1"/>
  <c r="K93" i="1"/>
  <c r="K15" i="1" s="1"/>
  <c r="L97" i="1"/>
  <c r="L120" i="1"/>
  <c r="L144" i="1"/>
  <c r="L130" i="1"/>
  <c r="G46" i="1"/>
  <c r="G18" i="1" s="1"/>
  <c r="H92" i="1"/>
  <c r="F94" i="1"/>
  <c r="F19" i="1"/>
  <c r="I17" i="1"/>
  <c r="F18" i="1"/>
  <c r="I92" i="1"/>
  <c r="F93" i="1"/>
  <c r="F15" i="1" s="1"/>
  <c r="F12" i="1" s="1"/>
  <c r="J93" i="1"/>
  <c r="J15" i="1" s="1"/>
  <c r="G94" i="1"/>
  <c r="L145" i="1"/>
  <c r="L142" i="1"/>
  <c r="F16" i="1" l="1"/>
  <c r="F13" i="1" s="1"/>
  <c r="I15" i="1"/>
  <c r="H15" i="1"/>
  <c r="G15" i="1"/>
  <c r="G12" i="1" s="1"/>
  <c r="F17" i="1"/>
  <c r="F14" i="1" s="1"/>
  <c r="F11" i="1" s="1"/>
  <c r="G16" i="1"/>
  <c r="G13" i="1" s="1"/>
  <c r="L92" i="1"/>
  <c r="L14" i="1" s="1"/>
  <c r="L11" i="1" s="1"/>
  <c r="L93" i="1"/>
  <c r="L15" i="1" s="1"/>
  <c r="L12" i="1" s="1"/>
  <c r="G44" i="1"/>
  <c r="G17" i="1" s="1"/>
  <c r="L94" i="1"/>
  <c r="L16" i="1" s="1"/>
  <c r="L13" i="1" s="1"/>
  <c r="G11" i="1" l="1"/>
</calcChain>
</file>

<file path=xl/sharedStrings.xml><?xml version="1.0" encoding="utf-8"?>
<sst xmlns="http://schemas.openxmlformats.org/spreadsheetml/2006/main" count="241" uniqueCount="124">
  <si>
    <t>Załącznik nr 2</t>
  </si>
  <si>
    <t>Rady Powiatu Brzeskiego</t>
  </si>
  <si>
    <t>Wykaz przedsięwzięć do WPF na lata 2012 - 2016</t>
  </si>
  <si>
    <t>Lp.</t>
  </si>
  <si>
    <t>Nazwa i cel przedsięwzięcia</t>
  </si>
  <si>
    <t>Okres realizacji</t>
  </si>
  <si>
    <t>Dział/ Rozdział</t>
  </si>
  <si>
    <t>Jednostka organizacyjna odpowiedzialna za realizację lub koordynująca wykonywanie przedsięwzięcia</t>
  </si>
  <si>
    <t>Łączne nakłady finansowe</t>
  </si>
  <si>
    <t>Nakłady w poszczególnych latach / Limit zobowiązań</t>
  </si>
  <si>
    <t xml:space="preserve">Limit zobowiązań </t>
  </si>
  <si>
    <t>Przedsięwzięcia ogółem</t>
  </si>
  <si>
    <t>- wydatki bieżące</t>
  </si>
  <si>
    <t>- wydatki majątkowe</t>
  </si>
  <si>
    <t>1)</t>
  </si>
  <si>
    <t>programy, projekty lub zadania (razem)</t>
  </si>
  <si>
    <t>a)</t>
  </si>
  <si>
    <t>programy, projekty lub zadania związane z programami realizowanymi z udziałem środków, o których mowa w art. 5 ust. 1 pkt 2 i 3 (razem)</t>
  </si>
  <si>
    <t>- wydatki bieżące ogółem</t>
  </si>
  <si>
    <t>- wydatki majątkowe ogółem</t>
  </si>
  <si>
    <r>
      <t>Program: RPO WO 2007-20013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"Rewitalizacja budynku byłego internatu Zespołu Szkół Ekonomicznych przy ul. Wyszyńskiego 23 w Brzegu na funkcje turystyczne"</t>
    </r>
  </si>
  <si>
    <t>2009-2012</t>
  </si>
  <si>
    <t>600/60014</t>
  </si>
  <si>
    <t>Zarząd Dróg Powiatowych                  w Brzegu</t>
  </si>
  <si>
    <t>Nadanie nowych funkcji społecznych i gospodarczych obiektowi podlegającemu rewitalizacji w tym poprawa dostępu i jakości usług turystyczno - hotelarskich</t>
  </si>
  <si>
    <r>
      <t>Program: Pomoc techniczna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"Funkcjonowanie sieci Punktów Informacyjnych o Funduszach Europejskich"</t>
    </r>
  </si>
  <si>
    <t>2009-2015</t>
  </si>
  <si>
    <t>750/75001</t>
  </si>
  <si>
    <t>Starostwo Powiatowe                  w Brzegu</t>
  </si>
  <si>
    <t>Szczegółowe, wyczerpujące, nieodpłatne udzielanie informacji na temat możliwości uzyskania wsparcia ze środków Unii Europejskiej</t>
  </si>
  <si>
    <r>
      <t>Program: RPO              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"E-Urząd - elektroniczna platforma usług dla mieszkańców Powiatu Brzeskiego"</t>
    </r>
  </si>
  <si>
    <t>2007-2012</t>
  </si>
  <si>
    <t>750/75020</t>
  </si>
  <si>
    <t>Starostwo Powiatowe                 w Brzegu</t>
  </si>
  <si>
    <t>Stworzenie elektronicznego obiegu dokumentów w Starostwie Powiatowym w Brzegu</t>
  </si>
  <si>
    <r>
      <t>Program: PO KL         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"Sprawny Samorząd. Wdrażanie usprawnień w zarządzaniu jednostką samorządu terytorialnego w 10 urzędach gmin i 2 starostwach powiatowych z terenu województwa opolskiego i śląskiego"</t>
    </r>
  </si>
  <si>
    <t>750/75095</t>
  </si>
  <si>
    <r>
      <t>Program: PO KL           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 xml:space="preserve">"Wysokie kwalifikacje nauczycieli inwestycją w lepszą przyszłość młodzieży" </t>
    </r>
  </si>
  <si>
    <t>2010-2012</t>
  </si>
  <si>
    <t>Starostwo Powiatowe                          w Brzegu</t>
  </si>
  <si>
    <t>Podniesienie wiedzy i kwalifikacji nauczycieli i kadry administracyjnej oświaty podległej organowi prowadzącemu jakim jest Powiat Brzeski</t>
  </si>
  <si>
    <t>- wydatki bieżące razem</t>
  </si>
  <si>
    <t>- wydatki majątkowe razem</t>
  </si>
  <si>
    <t>801/80195</t>
  </si>
  <si>
    <r>
      <t>Program: PO KL           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 xml:space="preserve">"Aktywnie w przyszłość" </t>
    </r>
  </si>
  <si>
    <t>2011-2012</t>
  </si>
  <si>
    <t>Wyrównywanie szans edukacyjnych uczniów z grup o utrudnionym dostępie do edukacji oraz zmniejszenie różnic w jakości usług edukacyjnych</t>
  </si>
  <si>
    <t>801/80111</t>
  </si>
  <si>
    <t>801/80120</t>
  </si>
  <si>
    <r>
      <t>Program: RPO WO 2007-2013          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 xml:space="preserve">"Opolska e-Szkoła, szkołą ku przyszłości" </t>
    </r>
  </si>
  <si>
    <t>801/80130</t>
  </si>
  <si>
    <r>
      <t>Program: PO KL           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 xml:space="preserve">"Profesjonalni w zawodzie" </t>
    </r>
  </si>
  <si>
    <t>Podniesienie atrakcyjności i jakości szkolnictwa zawodowego</t>
  </si>
  <si>
    <r>
      <t>Program: PO KL           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"Aktywizacja zawodowa i społeczna wychowanków placówek opiekuńczo-wychowawczych i osób niepełnosprawnych"</t>
    </r>
  </si>
  <si>
    <t>2008-2013</t>
  </si>
  <si>
    <t>853/85395</t>
  </si>
  <si>
    <t>Powiatowe Centrum Pomocy Rodzinie                                             w Brzegu</t>
  </si>
  <si>
    <t>Aktywna integracja zawodowa, społeczna, edukacyjna i zdrowotnaosób niepełnosprawnych i usamodzielnianych wychowanków placówek opiekuńczo wychowawczych oraz rodzin zastępczych</t>
  </si>
  <si>
    <r>
      <t>Program: PO KL           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"Dajmy Sobie Szansę"</t>
    </r>
  </si>
  <si>
    <t>2011-2013</t>
  </si>
  <si>
    <t>Ograniczenie zjawiska wykluczenia społecznego osób niepełnosprawnych o 20 osób i zmniejszenie poziomu bezrobocia osób niepełnosprawnych w powiecie brzeskim o 12 osób</t>
  </si>
  <si>
    <r>
      <t>Program: LEONARDO DA VINCI        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"Hiszpańskie metody pracy"</t>
    </r>
  </si>
  <si>
    <t>Powiatowy Urząd Pracy w Brzegu</t>
  </si>
  <si>
    <r>
      <t>Program:  PO KL     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"Profesjonalny urząd 4"</t>
    </r>
  </si>
  <si>
    <t>2011-2014</t>
  </si>
  <si>
    <t>Wzmocnienie i rozwój Powiatowego Urzędu Pracy w Brzegu poprzez zatrudnienie dodatkowych pośredników pracy, doradców zawodowych oraz szkolenie pracowników kluczowych</t>
  </si>
  <si>
    <r>
      <t xml:space="preserve">Program: PO KL                                                                                                                    Projekt pn. </t>
    </r>
    <r>
      <rPr>
        <b/>
        <i/>
        <sz val="13"/>
        <rFont val="Arial"/>
        <family val="2"/>
        <charset val="238"/>
      </rPr>
      <t>"Stała praca"</t>
    </r>
    <r>
      <rPr>
        <sz val="13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</t>
    </r>
  </si>
  <si>
    <t>2012-2013</t>
  </si>
  <si>
    <t>Podniesienie zdolności do stałego zatrudnienia u 20, w tym 10 kobiet, osób niepełnosprawnych</t>
  </si>
  <si>
    <r>
      <t xml:space="preserve">Program: PO KL                                                                                                                    Projekt pn. </t>
    </r>
    <r>
      <rPr>
        <b/>
        <i/>
        <sz val="13"/>
        <rFont val="Arial"/>
        <family val="2"/>
        <charset val="238"/>
      </rPr>
      <t>"PO Klucz do biznesu2!"</t>
    </r>
    <r>
      <rPr>
        <sz val="13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</t>
    </r>
  </si>
  <si>
    <t>2012-2014</t>
  </si>
  <si>
    <r>
      <t xml:space="preserve">Program: PO KL                                                                                                                    Projekt pn. </t>
    </r>
    <r>
      <rPr>
        <b/>
        <i/>
        <sz val="13"/>
        <rFont val="Arial"/>
        <family val="2"/>
        <charset val="238"/>
      </rPr>
      <t>"Kobiety górą "</t>
    </r>
    <r>
      <rPr>
        <sz val="13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</t>
    </r>
  </si>
  <si>
    <t>Podniesienie zdolności do stałego zatrudnienia 20 kobiet: z grupy 50+ i długotrwale bezrobotnych matek samotnie wychowujących dzieci do lat 6</t>
  </si>
  <si>
    <t>b)</t>
  </si>
  <si>
    <t>programy, projekty lub zadania pozostałe (razem)</t>
  </si>
  <si>
    <r>
      <t xml:space="preserve">Zadanie pn. </t>
    </r>
    <r>
      <rPr>
        <b/>
        <i/>
        <sz val="13"/>
        <rFont val="Arial"/>
        <family val="2"/>
        <charset val="238"/>
      </rPr>
      <t>"Wypłata ekwiwalentów za zalesienie gruntów"</t>
    </r>
  </si>
  <si>
    <t>2011-2016</t>
  </si>
  <si>
    <t>020/02002</t>
  </si>
  <si>
    <t>Starostwo Powiatowe                                                       w Brzegu</t>
  </si>
  <si>
    <r>
      <t>Zadanie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"Przebudowa wraz z budową infrastruktury drogi powiatowej nr 1174 O i 1175 O Łukowice Brzeskie - Brzeg"</t>
    </r>
  </si>
  <si>
    <t>2010-2014</t>
  </si>
  <si>
    <t xml:space="preserve">Zarząd Dróg Powiatowych                    w Brzegu </t>
  </si>
  <si>
    <t>Poprawa bezpieczeństwa pieszych, ruchu drogowego i komfortu jazdy</t>
  </si>
  <si>
    <t xml:space="preserve">- wydatki majątkowe </t>
  </si>
  <si>
    <r>
      <t>Program: Narodowy program Przebudowy Dróg Lokalnych 2008-2011.                                                                                                               Zadanie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"Przebudowa wraz z budową infrastruktury drogi powiatowej nr 1518 O Wójtowice - Jaszów"</t>
    </r>
  </si>
  <si>
    <t>Zarząd Dróg Powiatowych                    w Brzegu</t>
  </si>
  <si>
    <r>
      <t>Zadanie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"Odbudowa mostu w ciągu drogi powiatowej nr 1507 O na rzece Nysa Kłodzka w miejscowości Głębocko"</t>
    </r>
  </si>
  <si>
    <t>2011-2015</t>
  </si>
  <si>
    <t xml:space="preserve">Zarząd Dróg Powiatowych                  w Brzegu </t>
  </si>
  <si>
    <t>Powstrzymywanie degradacji obiektu poprzez poprawę stanu technicznego</t>
  </si>
  <si>
    <r>
      <t>Zadanie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"Budowa chodników na terenie Gminy Lubsza"                                                                  w zakresie budowy chodnika Myśliborzyce - Błota</t>
    </r>
  </si>
  <si>
    <t xml:space="preserve">Zarząd Dróg Powiatowych                       w Brzegu </t>
  </si>
  <si>
    <t>Poprawa bezpieczeństwa ruchu pieszych</t>
  </si>
  <si>
    <r>
      <t>Zadanie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"Budowa chodników wraz z odwodnieniem przy drogach powiatowych na terenie miasta i gminy Grodków"</t>
    </r>
  </si>
  <si>
    <t xml:space="preserve">Zarząd Dróg Powiatowych                                  w Brzegu </t>
  </si>
  <si>
    <t>- wydatki majątkowe: "Przebudowa chodnika wraz z odwodnieniem w ciągu drogi powiatowej nr 1506 O w m. Tarnów Grodkowski"</t>
  </si>
  <si>
    <r>
      <t>Zadanie pn.</t>
    </r>
    <r>
      <rPr>
        <b/>
        <i/>
        <sz val="13"/>
        <rFont val="Arial"/>
        <family val="2"/>
        <charset val="238"/>
      </rPr>
      <t xml:space="preserve"> "Modernizacja ewidencji gruntów i budynków gminy Grodków - obszar wiejski"</t>
    </r>
  </si>
  <si>
    <t>710/71013</t>
  </si>
  <si>
    <t>Starostwo Powiatowe                                                 w Brzegu</t>
  </si>
  <si>
    <r>
      <t>Zadanie pn.</t>
    </r>
    <r>
      <rPr>
        <b/>
        <i/>
        <sz val="13"/>
        <rFont val="Arial"/>
        <family val="2"/>
        <charset val="238"/>
      </rPr>
      <t xml:space="preserve"> "Przekształcenie mapy zasadniczej do postaci cyfrowej i utworzenie baz danych"</t>
    </r>
  </si>
  <si>
    <t>2013-2015</t>
  </si>
  <si>
    <r>
      <t>Zadanie pn.</t>
    </r>
    <r>
      <rPr>
        <b/>
        <i/>
        <sz val="13"/>
        <rFont val="Arial"/>
        <family val="2"/>
        <charset val="238"/>
      </rPr>
      <t xml:space="preserve"> "Elektroniczna archiwizacja materiałów powiatowego zasobu geodezyjnego i kartograficznego - zasobu bazowego i użytkowego"</t>
    </r>
  </si>
  <si>
    <t>2013-2016</t>
  </si>
  <si>
    <r>
      <t>Zadanie pn.</t>
    </r>
    <r>
      <rPr>
        <b/>
        <i/>
        <sz val="13"/>
        <rFont val="Arial"/>
        <family val="2"/>
        <charset val="238"/>
      </rPr>
      <t xml:space="preserve"> "Modernizacja geodezyjnej osnowy szczegółowej poziomej i wysokościowej"</t>
    </r>
  </si>
  <si>
    <t>2015-2016</t>
  </si>
  <si>
    <t>Starostwo Powiatowe                                          w Brzegu</t>
  </si>
  <si>
    <r>
      <t>Zadanie pn.</t>
    </r>
    <r>
      <rPr>
        <b/>
        <i/>
        <sz val="13"/>
        <rFont val="Arial"/>
        <family val="2"/>
        <charset val="238"/>
      </rPr>
      <t xml:space="preserve"> "Termomodernizacja budynku Zespołu Szkół Specjalnych w Brzegu ul. Mossora 4"</t>
    </r>
  </si>
  <si>
    <t>801/80102</t>
  </si>
  <si>
    <t>Zespół Szkół Specjalnych                                          w Brzegu</t>
  </si>
  <si>
    <t>Zmniejszenie rocznego obliczeniowego zużycia energii do ogrzewania budynków</t>
  </si>
  <si>
    <r>
      <t xml:space="preserve">Zadanie pn. </t>
    </r>
    <r>
      <rPr>
        <b/>
        <i/>
        <sz val="13"/>
        <rFont val="Arial"/>
        <family val="2"/>
        <charset val="238"/>
      </rPr>
      <t>"Budowa sieci i przyłączy do ECO w ZSR CKP Grodków"</t>
    </r>
  </si>
  <si>
    <t>Zespól Szkól Rolniczych  CKP                             w  Grodkowie</t>
  </si>
  <si>
    <t>Likwidacja lokalnych kotłowni</t>
  </si>
  <si>
    <r>
      <t>Zadanie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 xml:space="preserve">"Termomodernizacja obiektu Zespołu Szkół Zawodowych nr 1 w Brzegu" </t>
    </r>
  </si>
  <si>
    <t>2007-2013</t>
  </si>
  <si>
    <t>Starostwo Powiatowe                                      w Brzegu</t>
  </si>
  <si>
    <r>
      <t>Zadanie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 xml:space="preserve">"Termomodernizacja budynku Zakładu Opieki Leczniczej w Brzegu ul. Mossora 1" </t>
    </r>
  </si>
  <si>
    <t>851/85111</t>
  </si>
  <si>
    <t>Budowa i rozwój portalu e-Szkoła oraz e-usług dla mieszkańców</t>
  </si>
  <si>
    <t>Wzrost przedsiębiorczości w woj. opolskim oraz podniesienie aktywności zawodowej mieszkańców woj. opolskiego</t>
  </si>
  <si>
    <t>do uchwały nr XVIII/124/12</t>
  </si>
  <si>
    <t>z dnia 29 marca 2012 r.</t>
  </si>
  <si>
    <t>Zapewnienie optymalnej jakości wykonywania zadań publicznych jednostek samorzadu terytorialnego poprzez usprawnienie zarządzania  procesami ich realizacji przez urzędy projektodawców</t>
  </si>
  <si>
    <t>Zwiększenie kwalifikacji zawodowych uczestników projektu w zakresie przeciwdziałania wykluczeniu społecznemu, rozszerzenie oferty działań zaangażowanych instytucji o nowy wachlarz instrumentów i metod skierowanych do swoich klientów, pogłebienie współpracy pomiędzy instytucjami Powiatu Brzeskiego, nawiązanie współpracy z partnerami hiszpańskimi zajmującymi się wykluczeniem społecznym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</si>
</sst>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3"/>
      <name val="Arial"/>
      <family val="2"/>
      <charset val="238"/>
    </font>
    <font>
      <sz val="13"/>
      <color indexed="10"/>
      <name val="Arial"/>
      <family val="2"/>
      <charset val="238"/>
    </font>
    <font>
      <sz val="13"/>
      <color theme="1"/>
      <name val="Arial"/>
      <family val="2"/>
      <charset val="238"/>
    </font>
    <font>
      <b/>
      <sz val="13"/>
      <name val="Arial"/>
      <family val="2"/>
      <charset val="238"/>
    </font>
    <font>
      <b/>
      <sz val="13"/>
      <color indexed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3"/>
      <name val="Arial"/>
      <family val="2"/>
      <charset val="238"/>
    </font>
    <font>
      <i/>
      <sz val="13"/>
      <name val="Arial"/>
      <family val="2"/>
      <charset val="238"/>
    </font>
    <font>
      <b/>
      <sz val="13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ashDotDot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Dot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ashDotDot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ashDot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Dot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Dot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ashDot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DotDot">
        <color indexed="64"/>
      </right>
      <top style="thin">
        <color indexed="64"/>
      </top>
      <bottom style="medium">
        <color indexed="64"/>
      </bottom>
      <diagonal/>
    </border>
    <border>
      <left/>
      <right style="dashDotDot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ashDot">
        <color indexed="64"/>
      </bottom>
      <diagonal/>
    </border>
    <border>
      <left/>
      <right style="dashDotDot">
        <color indexed="64"/>
      </right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 style="medium">
        <color indexed="64"/>
      </left>
      <right/>
      <top style="thin">
        <color indexed="64"/>
      </top>
      <bottom style="dashDot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 style="medium">
        <color indexed="64"/>
      </left>
      <right/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ashDotDot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ashDotDot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Dot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352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0" fontId="2" fillId="2" borderId="0" xfId="0" applyFont="1" applyFill="1"/>
    <xf numFmtId="0" fontId="3" fillId="0" borderId="0" xfId="0" applyFont="1" applyAlignment="1"/>
    <xf numFmtId="0" fontId="1" fillId="0" borderId="0" xfId="0" applyFont="1" applyBorder="1" applyAlignment="1"/>
    <xf numFmtId="0" fontId="3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3" fontId="4" fillId="4" borderId="17" xfId="0" applyNumberFormat="1" applyFont="1" applyFill="1" applyBorder="1" applyAlignment="1">
      <alignment horizontal="right" vertical="center" wrapText="1"/>
    </xf>
    <xf numFmtId="3" fontId="4" fillId="0" borderId="18" xfId="0" applyNumberFormat="1" applyFont="1" applyFill="1" applyBorder="1" applyAlignment="1">
      <alignment horizontal="right" vertical="center" wrapText="1"/>
    </xf>
    <xf numFmtId="3" fontId="4" fillId="0" borderId="17" xfId="0" applyNumberFormat="1" applyFont="1" applyFill="1" applyBorder="1" applyAlignment="1">
      <alignment horizontal="right" vertical="center" wrapText="1"/>
    </xf>
    <xf numFmtId="3" fontId="4" fillId="0" borderId="21" xfId="0" applyNumberFormat="1" applyFont="1" applyFill="1" applyBorder="1" applyAlignment="1">
      <alignment horizontal="right" vertical="center" wrapText="1"/>
    </xf>
    <xf numFmtId="3" fontId="4" fillId="0" borderId="22" xfId="0" applyNumberFormat="1" applyFont="1" applyFill="1" applyBorder="1" applyAlignment="1">
      <alignment horizontal="right" vertical="center" wrapText="1"/>
    </xf>
    <xf numFmtId="0" fontId="4" fillId="0" borderId="23" xfId="0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right" vertical="center" wrapText="1"/>
    </xf>
    <xf numFmtId="3" fontId="4" fillId="0" borderId="27" xfId="0" applyNumberFormat="1" applyFont="1" applyFill="1" applyBorder="1" applyAlignment="1">
      <alignment horizontal="right" vertical="center" wrapText="1"/>
    </xf>
    <xf numFmtId="3" fontId="4" fillId="0" borderId="28" xfId="0" applyNumberFormat="1" applyFont="1" applyFill="1" applyBorder="1" applyAlignment="1">
      <alignment horizontal="right" vertical="center" wrapText="1"/>
    </xf>
    <xf numFmtId="3" fontId="4" fillId="0" borderId="29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right" vertical="center" wrapText="1"/>
    </xf>
    <xf numFmtId="3" fontId="4" fillId="0" borderId="33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10" xfId="0" applyNumberFormat="1" applyFont="1" applyFill="1" applyBorder="1" applyAlignment="1">
      <alignment horizontal="right" vertical="center" wrapText="1"/>
    </xf>
    <xf numFmtId="0" fontId="4" fillId="4" borderId="17" xfId="0" applyFont="1" applyFill="1" applyBorder="1" applyAlignment="1">
      <alignment horizontal="center" vertical="center"/>
    </xf>
    <xf numFmtId="3" fontId="4" fillId="4" borderId="21" xfId="0" applyNumberFormat="1" applyFont="1" applyFill="1" applyBorder="1" applyAlignment="1">
      <alignment horizontal="right" vertical="center" wrapText="1"/>
    </xf>
    <xf numFmtId="0" fontId="4" fillId="0" borderId="34" xfId="0" applyFont="1" applyFill="1" applyBorder="1" applyAlignment="1">
      <alignment horizontal="center" vertical="center"/>
    </xf>
    <xf numFmtId="3" fontId="4" fillId="0" borderId="36" xfId="0" applyNumberFormat="1" applyFont="1" applyFill="1" applyBorder="1" applyAlignment="1">
      <alignment horizontal="right" vertical="center" wrapText="1"/>
    </xf>
    <xf numFmtId="0" fontId="4" fillId="0" borderId="37" xfId="0" applyFont="1" applyFill="1" applyBorder="1" applyAlignment="1">
      <alignment horizontal="center" vertical="center"/>
    </xf>
    <xf numFmtId="3" fontId="4" fillId="0" borderId="40" xfId="0" applyNumberFormat="1" applyFont="1" applyFill="1" applyBorder="1" applyAlignment="1">
      <alignment horizontal="right" vertical="center" wrapText="1"/>
    </xf>
    <xf numFmtId="0" fontId="4" fillId="5" borderId="17" xfId="0" applyFont="1" applyFill="1" applyBorder="1" applyAlignment="1">
      <alignment horizontal="center" vertical="center"/>
    </xf>
    <xf numFmtId="3" fontId="4" fillId="5" borderId="17" xfId="0" applyNumberFormat="1" applyFont="1" applyFill="1" applyBorder="1" applyAlignment="1">
      <alignment horizontal="right" vertical="center"/>
    </xf>
    <xf numFmtId="3" fontId="4" fillId="5" borderId="41" xfId="0" applyNumberFormat="1" applyFont="1" applyFill="1" applyBorder="1" applyAlignment="1">
      <alignment horizontal="right" vertical="center"/>
    </xf>
    <xf numFmtId="3" fontId="4" fillId="5" borderId="21" xfId="0" applyNumberFormat="1" applyFont="1" applyFill="1" applyBorder="1" applyAlignment="1">
      <alignment horizontal="right" vertical="center"/>
    </xf>
    <xf numFmtId="3" fontId="4" fillId="0" borderId="34" xfId="0" applyNumberFormat="1" applyFont="1" applyFill="1" applyBorder="1" applyAlignment="1">
      <alignment horizontal="right" vertical="center"/>
    </xf>
    <xf numFmtId="3" fontId="4" fillId="0" borderId="43" xfId="0" applyNumberFormat="1" applyFont="1" applyFill="1" applyBorder="1" applyAlignment="1">
      <alignment horizontal="right" vertical="center"/>
    </xf>
    <xf numFmtId="3" fontId="4" fillId="0" borderId="36" xfId="0" applyNumberFormat="1" applyFont="1" applyFill="1" applyBorder="1" applyAlignment="1">
      <alignment horizontal="right" vertical="center"/>
    </xf>
    <xf numFmtId="3" fontId="4" fillId="0" borderId="37" xfId="0" applyNumberFormat="1" applyFont="1" applyFill="1" applyBorder="1" applyAlignment="1">
      <alignment horizontal="right" vertical="center"/>
    </xf>
    <xf numFmtId="3" fontId="4" fillId="0" borderId="46" xfId="0" applyNumberFormat="1" applyFont="1" applyFill="1" applyBorder="1" applyAlignment="1">
      <alignment horizontal="right" vertical="center"/>
    </xf>
    <xf numFmtId="3" fontId="4" fillId="0" borderId="47" xfId="0" applyNumberFormat="1" applyFont="1" applyFill="1" applyBorder="1" applyAlignment="1">
      <alignment horizontal="right" vertical="center"/>
    </xf>
    <xf numFmtId="3" fontId="1" fillId="0" borderId="34" xfId="0" applyNumberFormat="1" applyFont="1" applyFill="1" applyBorder="1" applyAlignment="1">
      <alignment horizontal="right" vertical="center"/>
    </xf>
    <xf numFmtId="3" fontId="1" fillId="0" borderId="42" xfId="0" applyNumberFormat="1" applyFont="1" applyFill="1" applyBorder="1" applyAlignment="1">
      <alignment horizontal="right" vertical="center"/>
    </xf>
    <xf numFmtId="3" fontId="4" fillId="0" borderId="56" xfId="0" applyNumberFormat="1" applyFont="1" applyFill="1" applyBorder="1" applyAlignment="1">
      <alignment horizontal="right" vertical="center"/>
    </xf>
    <xf numFmtId="3" fontId="1" fillId="0" borderId="37" xfId="0" applyNumberFormat="1" applyFont="1" applyFill="1" applyBorder="1" applyAlignment="1">
      <alignment horizontal="right" vertical="center"/>
    </xf>
    <xf numFmtId="3" fontId="1" fillId="0" borderId="44" xfId="0" applyNumberFormat="1" applyFont="1" applyFill="1" applyBorder="1" applyAlignment="1">
      <alignment horizontal="right" vertical="center"/>
    </xf>
    <xf numFmtId="3" fontId="4" fillId="0" borderId="61" xfId="0" applyNumberFormat="1" applyFont="1" applyFill="1" applyBorder="1" applyAlignment="1">
      <alignment horizontal="right" vertical="center"/>
    </xf>
    <xf numFmtId="3" fontId="1" fillId="0" borderId="35" xfId="0" applyNumberFormat="1" applyFont="1" applyBorder="1" applyAlignment="1">
      <alignment horizontal="right" vertical="center"/>
    </xf>
    <xf numFmtId="3" fontId="1" fillId="0" borderId="62" xfId="0" applyNumberFormat="1" applyFont="1" applyFill="1" applyBorder="1" applyAlignment="1">
      <alignment horizontal="right" vertical="center"/>
    </xf>
    <xf numFmtId="3" fontId="1" fillId="0" borderId="35" xfId="0" applyNumberFormat="1" applyFont="1" applyFill="1" applyBorder="1" applyAlignment="1">
      <alignment horizontal="right" vertical="center"/>
    </xf>
    <xf numFmtId="3" fontId="1" fillId="0" borderId="62" xfId="0" applyNumberFormat="1" applyFont="1" applyBorder="1" applyAlignment="1">
      <alignment horizontal="right" vertical="center"/>
    </xf>
    <xf numFmtId="3" fontId="1" fillId="0" borderId="24" xfId="0" applyNumberFormat="1" applyFont="1" applyFill="1" applyBorder="1" applyAlignment="1">
      <alignment horizontal="right" vertical="center"/>
    </xf>
    <xf numFmtId="3" fontId="1" fillId="0" borderId="66" xfId="0" applyNumberFormat="1" applyFont="1" applyFill="1" applyBorder="1" applyAlignment="1">
      <alignment horizontal="right" vertical="center"/>
    </xf>
    <xf numFmtId="3" fontId="1" fillId="0" borderId="68" xfId="0" applyNumberFormat="1" applyFont="1" applyFill="1" applyBorder="1" applyAlignment="1">
      <alignment horizontal="right" vertical="center"/>
    </xf>
    <xf numFmtId="3" fontId="1" fillId="0" borderId="69" xfId="0" applyNumberFormat="1" applyFont="1" applyFill="1" applyBorder="1" applyAlignment="1">
      <alignment horizontal="right" vertical="center"/>
    </xf>
    <xf numFmtId="3" fontId="1" fillId="0" borderId="70" xfId="0" applyNumberFormat="1" applyFont="1" applyFill="1" applyBorder="1" applyAlignment="1">
      <alignment horizontal="right" vertical="center"/>
    </xf>
    <xf numFmtId="3" fontId="4" fillId="0" borderId="71" xfId="0" applyNumberFormat="1" applyFont="1" applyFill="1" applyBorder="1" applyAlignment="1">
      <alignment horizontal="right" vertical="center"/>
    </xf>
    <xf numFmtId="3" fontId="1" fillId="0" borderId="63" xfId="0" applyNumberFormat="1" applyFont="1" applyFill="1" applyBorder="1" applyAlignment="1">
      <alignment horizontal="right" vertical="center"/>
    </xf>
    <xf numFmtId="3" fontId="1" fillId="0" borderId="23" xfId="0" applyNumberFormat="1" applyFont="1" applyFill="1" applyBorder="1" applyAlignment="1">
      <alignment horizontal="right" vertical="center"/>
    </xf>
    <xf numFmtId="3" fontId="1" fillId="0" borderId="28" xfId="0" applyNumberFormat="1" applyFont="1" applyFill="1" applyBorder="1" applyAlignment="1">
      <alignment horizontal="right" vertical="center"/>
    </xf>
    <xf numFmtId="3" fontId="1" fillId="0" borderId="50" xfId="0" applyNumberFormat="1" applyFont="1" applyFill="1" applyBorder="1" applyAlignment="1">
      <alignment horizontal="right" vertical="center"/>
    </xf>
    <xf numFmtId="3" fontId="4" fillId="0" borderId="29" xfId="0" applyNumberFormat="1" applyFont="1" applyFill="1" applyBorder="1" applyAlignment="1">
      <alignment horizontal="right" vertical="center"/>
    </xf>
    <xf numFmtId="3" fontId="1" fillId="0" borderId="30" xfId="0" applyNumberFormat="1" applyFont="1" applyFill="1" applyBorder="1" applyAlignment="1">
      <alignment horizontal="right" vertical="center"/>
    </xf>
    <xf numFmtId="3" fontId="1" fillId="0" borderId="76" xfId="0" applyNumberFormat="1" applyFont="1" applyFill="1" applyBorder="1" applyAlignment="1">
      <alignment horizontal="right" vertical="center"/>
    </xf>
    <xf numFmtId="3" fontId="1" fillId="0" borderId="75" xfId="0" applyNumberFormat="1" applyFont="1" applyFill="1" applyBorder="1" applyAlignment="1">
      <alignment horizontal="right" vertical="center"/>
    </xf>
    <xf numFmtId="3" fontId="1" fillId="0" borderId="77" xfId="0" applyNumberFormat="1" applyFont="1" applyFill="1" applyBorder="1" applyAlignment="1">
      <alignment horizontal="right" vertical="center"/>
    </xf>
    <xf numFmtId="3" fontId="1" fillId="0" borderId="78" xfId="0" applyNumberFormat="1" applyFont="1" applyFill="1" applyBorder="1" applyAlignment="1">
      <alignment horizontal="right" vertical="center"/>
    </xf>
    <xf numFmtId="3" fontId="1" fillId="0" borderId="39" xfId="0" applyNumberFormat="1" applyFont="1" applyFill="1" applyBorder="1" applyAlignment="1">
      <alignment horizontal="right" vertical="center"/>
    </xf>
    <xf numFmtId="3" fontId="1" fillId="0" borderId="38" xfId="0" applyNumberFormat="1" applyFont="1" applyFill="1" applyBorder="1" applyAlignment="1">
      <alignment horizontal="right" vertical="center"/>
    </xf>
    <xf numFmtId="3" fontId="1" fillId="0" borderId="82" xfId="0" applyNumberFormat="1" applyFont="1" applyFill="1" applyBorder="1" applyAlignment="1">
      <alignment horizontal="right" vertical="center"/>
    </xf>
    <xf numFmtId="3" fontId="1" fillId="0" borderId="31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 vertical="center"/>
    </xf>
    <xf numFmtId="3" fontId="1" fillId="0" borderId="86" xfId="0" applyNumberFormat="1" applyFont="1" applyFill="1" applyBorder="1" applyAlignment="1">
      <alignment horizontal="right" vertical="center"/>
    </xf>
    <xf numFmtId="3" fontId="1" fillId="0" borderId="88" xfId="0" applyNumberFormat="1" applyFont="1" applyFill="1" applyBorder="1" applyAlignment="1">
      <alignment horizontal="right" vertical="center"/>
    </xf>
    <xf numFmtId="3" fontId="4" fillId="5" borderId="63" xfId="0" applyNumberFormat="1" applyFont="1" applyFill="1" applyBorder="1" applyAlignment="1">
      <alignment horizontal="right" vertical="center"/>
    </xf>
    <xf numFmtId="3" fontId="4" fillId="5" borderId="28" xfId="0" applyNumberFormat="1" applyFont="1" applyFill="1" applyBorder="1" applyAlignment="1">
      <alignment horizontal="right" vertical="center"/>
    </xf>
    <xf numFmtId="3" fontId="4" fillId="5" borderId="29" xfId="0" applyNumberFormat="1" applyFont="1" applyFill="1" applyBorder="1" applyAlignment="1">
      <alignment horizontal="right" vertical="center"/>
    </xf>
    <xf numFmtId="3" fontId="4" fillId="0" borderId="35" xfId="0" applyNumberFormat="1" applyFont="1" applyFill="1" applyBorder="1" applyAlignment="1">
      <alignment horizontal="right" vertical="center"/>
    </xf>
    <xf numFmtId="3" fontId="4" fillId="0" borderId="24" xfId="0" applyNumberFormat="1" applyFont="1" applyFill="1" applyBorder="1" applyAlignment="1">
      <alignment horizontal="right" vertical="center"/>
    </xf>
    <xf numFmtId="3" fontId="4" fillId="0" borderId="62" xfId="0" applyNumberFormat="1" applyFont="1" applyFill="1" applyBorder="1" applyAlignment="1">
      <alignment horizontal="right" vertical="center"/>
    </xf>
    <xf numFmtId="3" fontId="4" fillId="0" borderId="30" xfId="0" applyNumberFormat="1" applyFont="1" applyFill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3" fontId="1" fillId="0" borderId="4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0" fontId="1" fillId="0" borderId="62" xfId="0" applyFont="1" applyFill="1" applyBorder="1" applyAlignment="1">
      <alignment horizontal="right" vertical="center"/>
    </xf>
    <xf numFmtId="3" fontId="1" fillId="0" borderId="11" xfId="0" applyNumberFormat="1" applyFont="1" applyFill="1" applyBorder="1" applyAlignment="1">
      <alignment horizontal="right" vertical="center"/>
    </xf>
    <xf numFmtId="3" fontId="1" fillId="0" borderId="36" xfId="0" applyNumberFormat="1" applyFont="1" applyFill="1" applyBorder="1" applyAlignment="1">
      <alignment horizontal="right" vertical="center"/>
    </xf>
    <xf numFmtId="3" fontId="1" fillId="0" borderId="90" xfId="0" applyNumberFormat="1" applyFont="1" applyFill="1" applyBorder="1" applyAlignment="1">
      <alignment horizontal="right" vertical="center"/>
    </xf>
    <xf numFmtId="3" fontId="1" fillId="0" borderId="57" xfId="0" applyNumberFormat="1" applyFont="1" applyFill="1" applyBorder="1" applyAlignment="1">
      <alignment horizontal="right" vertical="center"/>
    </xf>
    <xf numFmtId="0" fontId="1" fillId="0" borderId="28" xfId="0" applyFont="1" applyFill="1" applyBorder="1" applyAlignment="1">
      <alignment vertical="center" wrapText="1"/>
    </xf>
    <xf numFmtId="49" fontId="1" fillId="0" borderId="24" xfId="0" applyNumberFormat="1" applyFont="1" applyFill="1" applyBorder="1" applyAlignment="1">
      <alignment vertical="center" wrapText="1"/>
    </xf>
    <xf numFmtId="3" fontId="1" fillId="0" borderId="43" xfId="0" applyNumberFormat="1" applyFont="1" applyFill="1" applyBorder="1" applyAlignment="1">
      <alignment horizontal="right" vertical="center"/>
    </xf>
    <xf numFmtId="49" fontId="1" fillId="0" borderId="31" xfId="0" applyNumberFormat="1" applyFont="1" applyFill="1" applyBorder="1" applyAlignment="1">
      <alignment vertical="center" wrapText="1"/>
    </xf>
    <xf numFmtId="3" fontId="1" fillId="0" borderId="9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4" fillId="3" borderId="9" xfId="0" applyFont="1" applyFill="1" applyBorder="1" applyAlignment="1">
      <alignment horizontal="center" vertical="center"/>
    </xf>
    <xf numFmtId="3" fontId="4" fillId="0" borderId="34" xfId="0" applyNumberFormat="1" applyFont="1" applyFill="1" applyBorder="1" applyAlignment="1">
      <alignment horizontal="right" vertical="center" wrapText="1"/>
    </xf>
    <xf numFmtId="3" fontId="4" fillId="0" borderId="38" xfId="0" applyNumberFormat="1" applyFont="1" applyFill="1" applyBorder="1" applyAlignment="1">
      <alignment horizontal="right" vertical="center" wrapText="1"/>
    </xf>
    <xf numFmtId="3" fontId="1" fillId="0" borderId="46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center" vertical="center" wrapText="1"/>
    </xf>
    <xf numFmtId="3" fontId="4" fillId="6" borderId="17" xfId="0" applyNumberFormat="1" applyFont="1" applyFill="1" applyBorder="1" applyAlignment="1">
      <alignment horizontal="right" vertical="center" wrapText="1"/>
    </xf>
    <xf numFmtId="3" fontId="4" fillId="6" borderId="23" xfId="0" applyNumberFormat="1" applyFont="1" applyFill="1" applyBorder="1" applyAlignment="1">
      <alignment horizontal="right" vertical="center" wrapText="1"/>
    </xf>
    <xf numFmtId="3" fontId="4" fillId="6" borderId="7" xfId="0" applyNumberFormat="1" applyFont="1" applyFill="1" applyBorder="1" applyAlignment="1">
      <alignment horizontal="right" vertical="center" wrapText="1"/>
    </xf>
    <xf numFmtId="3" fontId="4" fillId="6" borderId="17" xfId="0" applyNumberFormat="1" applyFont="1" applyFill="1" applyBorder="1" applyAlignment="1">
      <alignment horizontal="right" vertical="center"/>
    </xf>
    <xf numFmtId="3" fontId="4" fillId="6" borderId="34" xfId="0" applyNumberFormat="1" applyFont="1" applyFill="1" applyBorder="1" applyAlignment="1">
      <alignment horizontal="right" vertical="center"/>
    </xf>
    <xf numFmtId="3" fontId="4" fillId="6" borderId="38" xfId="0" applyNumberFormat="1" applyFont="1" applyFill="1" applyBorder="1" applyAlignment="1">
      <alignment horizontal="right" vertical="center"/>
    </xf>
    <xf numFmtId="3" fontId="4" fillId="6" borderId="37" xfId="0" applyNumberFormat="1" applyFont="1" applyFill="1" applyBorder="1" applyAlignment="1">
      <alignment horizontal="right" vertical="center"/>
    </xf>
    <xf numFmtId="3" fontId="4" fillId="6" borderId="23" xfId="0" applyNumberFormat="1" applyFont="1" applyFill="1" applyBorder="1" applyAlignment="1">
      <alignment horizontal="right" vertical="center"/>
    </xf>
    <xf numFmtId="3" fontId="4" fillId="6" borderId="65" xfId="0" applyNumberFormat="1" applyFont="1" applyFill="1" applyBorder="1" applyAlignment="1">
      <alignment horizontal="right" vertical="center"/>
    </xf>
    <xf numFmtId="3" fontId="4" fillId="6" borderId="75" xfId="0" applyNumberFormat="1" applyFont="1" applyFill="1" applyBorder="1" applyAlignment="1">
      <alignment horizontal="right" vertical="center"/>
    </xf>
    <xf numFmtId="3" fontId="4" fillId="6" borderId="3" xfId="0" applyNumberFormat="1" applyFont="1" applyFill="1" applyBorder="1" applyAlignment="1">
      <alignment horizontal="right" vertical="center"/>
    </xf>
    <xf numFmtId="3" fontId="4" fillId="6" borderId="73" xfId="0" applyNumberFormat="1" applyFont="1" applyFill="1" applyBorder="1" applyAlignment="1">
      <alignment horizontal="right" vertical="center"/>
    </xf>
    <xf numFmtId="0" fontId="0" fillId="0" borderId="0" xfId="0" applyFill="1"/>
    <xf numFmtId="3" fontId="1" fillId="0" borderId="89" xfId="0" applyNumberFormat="1" applyFont="1" applyFill="1" applyBorder="1" applyAlignment="1">
      <alignment horizontal="right" vertical="center"/>
    </xf>
    <xf numFmtId="0" fontId="1" fillId="0" borderId="92" xfId="0" applyFont="1" applyFill="1" applyBorder="1" applyAlignment="1">
      <alignment vertical="center" wrapText="1"/>
    </xf>
    <xf numFmtId="49" fontId="1" fillId="0" borderId="30" xfId="0" applyNumberFormat="1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49" fontId="1" fillId="0" borderId="55" xfId="0" applyNumberFormat="1" applyFont="1" applyFill="1" applyBorder="1" applyAlignment="1">
      <alignment vertical="center" wrapText="1"/>
    </xf>
    <xf numFmtId="49" fontId="1" fillId="0" borderId="60" xfId="0" applyNumberFormat="1" applyFont="1" applyFill="1" applyBorder="1" applyAlignment="1">
      <alignment vertical="center" wrapText="1"/>
    </xf>
    <xf numFmtId="0" fontId="1" fillId="0" borderId="54" xfId="0" applyFont="1" applyFill="1" applyBorder="1" applyAlignment="1">
      <alignment vertical="center" wrapText="1"/>
    </xf>
    <xf numFmtId="0" fontId="1" fillId="0" borderId="92" xfId="0" applyFont="1" applyFill="1" applyBorder="1" applyAlignment="1">
      <alignment horizontal="left" vertical="center" wrapText="1"/>
    </xf>
    <xf numFmtId="0" fontId="1" fillId="0" borderId="54" xfId="0" applyFont="1" applyFill="1" applyBorder="1" applyAlignment="1">
      <alignment horizontal="left" vertical="center" wrapText="1"/>
    </xf>
    <xf numFmtId="49" fontId="1" fillId="0" borderId="67" xfId="0" applyNumberFormat="1" applyFont="1" applyFill="1" applyBorder="1" applyAlignment="1">
      <alignment vertical="center" wrapText="1"/>
    </xf>
    <xf numFmtId="49" fontId="9" fillId="0" borderId="54" xfId="0" applyNumberFormat="1" applyFont="1" applyFill="1" applyBorder="1" applyAlignment="1">
      <alignment horizontal="left" vertical="center" wrapText="1"/>
    </xf>
    <xf numFmtId="49" fontId="9" fillId="0" borderId="24" xfId="0" applyNumberFormat="1" applyFont="1" applyFill="1" applyBorder="1" applyAlignment="1">
      <alignment horizontal="left" vertical="center" wrapText="1"/>
    </xf>
    <xf numFmtId="49" fontId="9" fillId="0" borderId="30" xfId="0" applyNumberFormat="1" applyFont="1" applyFill="1" applyBorder="1" applyAlignment="1">
      <alignment horizontal="left" vertical="center" wrapText="1"/>
    </xf>
    <xf numFmtId="0" fontId="1" fillId="0" borderId="92" xfId="0" applyNumberFormat="1" applyFont="1" applyFill="1" applyBorder="1" applyAlignment="1">
      <alignment vertical="center" wrapText="1"/>
    </xf>
    <xf numFmtId="0" fontId="1" fillId="0" borderId="18" xfId="0" applyFont="1" applyFill="1" applyBorder="1" applyAlignment="1">
      <alignment vertical="center" wrapText="1"/>
    </xf>
    <xf numFmtId="49" fontId="1" fillId="0" borderId="92" xfId="0" applyNumberFormat="1" applyFont="1" applyFill="1" applyBorder="1" applyAlignment="1">
      <alignment vertical="center" wrapText="1"/>
    </xf>
    <xf numFmtId="0" fontId="4" fillId="5" borderId="23" xfId="0" applyFont="1" applyFill="1" applyBorder="1" applyAlignment="1">
      <alignment horizontal="center" vertical="center"/>
    </xf>
    <xf numFmtId="3" fontId="4" fillId="0" borderId="41" xfId="0" applyNumberFormat="1" applyFont="1" applyFill="1" applyBorder="1" applyAlignment="1">
      <alignment horizontal="right" vertical="center" wrapText="1"/>
    </xf>
    <xf numFmtId="3" fontId="4" fillId="0" borderId="43" xfId="0" applyNumberFormat="1" applyFont="1" applyFill="1" applyBorder="1" applyAlignment="1">
      <alignment horizontal="right" vertical="center" wrapText="1"/>
    </xf>
    <xf numFmtId="3" fontId="4" fillId="0" borderId="91" xfId="0" applyNumberFormat="1" applyFont="1" applyFill="1" applyBorder="1" applyAlignment="1">
      <alignment horizontal="right" vertical="center" wrapText="1"/>
    </xf>
    <xf numFmtId="3" fontId="4" fillId="4" borderId="41" xfId="0" applyNumberFormat="1" applyFont="1" applyFill="1" applyBorder="1" applyAlignment="1">
      <alignment horizontal="right" vertical="center" wrapText="1"/>
    </xf>
    <xf numFmtId="3" fontId="4" fillId="4" borderId="94" xfId="0" applyNumberFormat="1" applyFont="1" applyFill="1" applyBorder="1" applyAlignment="1">
      <alignment horizontal="right" vertical="center" wrapText="1"/>
    </xf>
    <xf numFmtId="3" fontId="4" fillId="0" borderId="86" xfId="0" applyNumberFormat="1" applyFont="1" applyFill="1" applyBorder="1" applyAlignment="1">
      <alignment horizontal="right" vertical="center" wrapText="1"/>
    </xf>
    <xf numFmtId="3" fontId="4" fillId="0" borderId="88" xfId="0" applyNumberFormat="1" applyFont="1" applyFill="1" applyBorder="1" applyAlignment="1">
      <alignment horizontal="right" vertical="center" wrapText="1"/>
    </xf>
    <xf numFmtId="3" fontId="4" fillId="5" borderId="94" xfId="0" applyNumberFormat="1" applyFont="1" applyFill="1" applyBorder="1" applyAlignment="1">
      <alignment horizontal="right" vertical="center"/>
    </xf>
    <xf numFmtId="3" fontId="4" fillId="0" borderId="86" xfId="0" applyNumberFormat="1" applyFont="1" applyFill="1" applyBorder="1" applyAlignment="1">
      <alignment horizontal="right" vertical="center"/>
    </xf>
    <xf numFmtId="3" fontId="4" fillId="0" borderId="88" xfId="0" applyNumberFormat="1" applyFont="1" applyFill="1" applyBorder="1" applyAlignment="1">
      <alignment horizontal="right" vertical="center"/>
    </xf>
    <xf numFmtId="3" fontId="1" fillId="0" borderId="39" xfId="0" applyNumberFormat="1" applyFont="1" applyBorder="1" applyAlignment="1">
      <alignment horizontal="right" vertical="center"/>
    </xf>
    <xf numFmtId="0" fontId="1" fillId="0" borderId="54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7" xfId="0" applyFont="1" applyBorder="1" applyAlignment="1"/>
    <xf numFmtId="0" fontId="4" fillId="3" borderId="4" xfId="0" applyFont="1" applyFill="1" applyBorder="1" applyAlignment="1">
      <alignment horizontal="center" vertical="center"/>
    </xf>
    <xf numFmtId="0" fontId="1" fillId="0" borderId="8" xfId="0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3" borderId="93" xfId="0" applyFont="1" applyFill="1" applyBorder="1" applyAlignment="1">
      <alignment horizontal="center" vertical="center"/>
    </xf>
    <xf numFmtId="0" fontId="1" fillId="0" borderId="33" xfId="0" applyFont="1" applyBorder="1" applyAlignment="1"/>
    <xf numFmtId="0" fontId="4" fillId="3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/>
    <xf numFmtId="0" fontId="4" fillId="6" borderId="3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0" fillId="0" borderId="73" xfId="0" applyBorder="1" applyAlignment="1">
      <alignment horizontal="center" vertical="center" wrapText="1"/>
    </xf>
    <xf numFmtId="49" fontId="4" fillId="5" borderId="18" xfId="0" applyNumberFormat="1" applyFont="1" applyFill="1" applyBorder="1" applyAlignment="1">
      <alignment horizontal="left" vertical="center" wrapText="1"/>
    </xf>
    <xf numFmtId="0" fontId="3" fillId="5" borderId="18" xfId="0" applyFont="1" applyFill="1" applyBorder="1"/>
    <xf numFmtId="49" fontId="4" fillId="0" borderId="24" xfId="0" applyNumberFormat="1" applyFont="1" applyFill="1" applyBorder="1" applyAlignment="1">
      <alignment vertical="center" wrapText="1"/>
    </xf>
    <xf numFmtId="0" fontId="3" fillId="0" borderId="24" xfId="0" applyFont="1" applyBorder="1"/>
    <xf numFmtId="49" fontId="4" fillId="0" borderId="31" xfId="0" applyNumberFormat="1" applyFont="1" applyFill="1" applyBorder="1" applyAlignment="1">
      <alignment vertical="center" wrapText="1"/>
    </xf>
    <xf numFmtId="0" fontId="3" fillId="0" borderId="31" xfId="0" applyFont="1" applyBorder="1"/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73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3" fillId="0" borderId="58" xfId="0" applyFont="1" applyBorder="1" applyAlignment="1">
      <alignment vertical="center" wrapText="1"/>
    </xf>
    <xf numFmtId="49" fontId="1" fillId="0" borderId="48" xfId="0" applyNumberFormat="1" applyFont="1" applyFill="1" applyBorder="1" applyAlignment="1">
      <alignment horizontal="center" vertical="center" wrapText="1"/>
    </xf>
    <xf numFmtId="49" fontId="1" fillId="0" borderId="52" xfId="0" applyNumberFormat="1" applyFont="1" applyFill="1" applyBorder="1" applyAlignment="1">
      <alignment horizontal="center" vertical="center" wrapText="1"/>
    </xf>
    <xf numFmtId="0" fontId="3" fillId="0" borderId="52" xfId="0" applyFont="1" applyBorder="1" applyAlignment="1"/>
    <xf numFmtId="0" fontId="3" fillId="0" borderId="59" xfId="0" applyFont="1" applyBorder="1" applyAlignment="1"/>
    <xf numFmtId="0" fontId="4" fillId="0" borderId="18" xfId="0" applyFont="1" applyFill="1" applyBorder="1" applyAlignment="1">
      <alignment horizontal="left" vertical="center"/>
    </xf>
    <xf numFmtId="0" fontId="3" fillId="0" borderId="18" xfId="0" applyFont="1" applyBorder="1"/>
    <xf numFmtId="49" fontId="4" fillId="0" borderId="24" xfId="0" applyNumberFormat="1" applyFont="1" applyFill="1" applyBorder="1" applyAlignment="1">
      <alignment vertical="center"/>
    </xf>
    <xf numFmtId="49" fontId="4" fillId="0" borderId="30" xfId="0" applyNumberFormat="1" applyFont="1" applyFill="1" applyBorder="1" applyAlignment="1">
      <alignment vertical="center"/>
    </xf>
    <xf numFmtId="0" fontId="3" fillId="0" borderId="30" xfId="0" applyFont="1" applyBorder="1"/>
    <xf numFmtId="0" fontId="4" fillId="4" borderId="18" xfId="0" applyFont="1" applyFill="1" applyBorder="1" applyAlignment="1">
      <alignment vertical="center"/>
    </xf>
    <xf numFmtId="0" fontId="3" fillId="4" borderId="18" xfId="0" applyFont="1" applyFill="1" applyBorder="1"/>
    <xf numFmtId="3" fontId="1" fillId="0" borderId="49" xfId="0" applyNumberFormat="1" applyFont="1" applyFill="1" applyBorder="1" applyAlignment="1">
      <alignment horizontal="right" vertical="center"/>
    </xf>
    <xf numFmtId="0" fontId="1" fillId="0" borderId="53" xfId="0" applyFont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0" fontId="1" fillId="0" borderId="50" xfId="0" applyFont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73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58" xfId="0" applyFont="1" applyBorder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0" fontId="1" fillId="0" borderId="52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3" fontId="4" fillId="6" borderId="3" xfId="0" applyNumberFormat="1" applyFont="1" applyFill="1" applyBorder="1" applyAlignment="1">
      <alignment horizontal="right" vertical="center"/>
    </xf>
    <xf numFmtId="0" fontId="1" fillId="6" borderId="23" xfId="0" applyFont="1" applyFill="1" applyBorder="1" applyAlignment="1">
      <alignment horizontal="right" vertical="center"/>
    </xf>
    <xf numFmtId="0" fontId="1" fillId="0" borderId="53" xfId="0" applyFont="1" applyFill="1" applyBorder="1" applyAlignment="1">
      <alignment horizontal="right" vertical="center"/>
    </xf>
    <xf numFmtId="3" fontId="1" fillId="0" borderId="4" xfId="0" applyNumberFormat="1" applyFont="1" applyFill="1" applyBorder="1" applyAlignment="1">
      <alignment horizontal="right" vertical="center"/>
    </xf>
    <xf numFmtId="49" fontId="1" fillId="0" borderId="48" xfId="0" applyNumberFormat="1" applyFont="1" applyBorder="1" applyAlignment="1">
      <alignment horizontal="center" vertical="center" wrapText="1"/>
    </xf>
    <xf numFmtId="49" fontId="1" fillId="0" borderId="52" xfId="0" applyNumberFormat="1" applyFont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right" vertical="center"/>
    </xf>
    <xf numFmtId="0" fontId="1" fillId="0" borderId="63" xfId="0" applyFont="1" applyBorder="1" applyAlignment="1">
      <alignment horizontal="right" vertical="center"/>
    </xf>
    <xf numFmtId="0" fontId="3" fillId="0" borderId="52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1" fillId="0" borderId="23" xfId="0" applyFont="1" applyFill="1" applyBorder="1" applyAlignment="1">
      <alignment horizontal="right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72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4" xfId="0" applyFont="1" applyBorder="1" applyAlignment="1">
      <alignment vertical="center"/>
    </xf>
    <xf numFmtId="0" fontId="1" fillId="0" borderId="74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right" vertical="center"/>
    </xf>
    <xf numFmtId="0" fontId="1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horizontal="right" vertical="center"/>
    </xf>
    <xf numFmtId="0" fontId="1" fillId="0" borderId="50" xfId="0" applyFont="1" applyFill="1" applyBorder="1" applyAlignment="1">
      <alignment horizontal="right" vertical="center"/>
    </xf>
    <xf numFmtId="3" fontId="4" fillId="0" borderId="10" xfId="0" applyNumberFormat="1" applyFont="1" applyFill="1" applyBorder="1" applyAlignment="1">
      <alignment horizontal="right" vertical="center"/>
    </xf>
    <xf numFmtId="0" fontId="1" fillId="0" borderId="63" xfId="0" applyFont="1" applyFill="1" applyBorder="1" applyAlignment="1">
      <alignment horizontal="right" vertical="center"/>
    </xf>
    <xf numFmtId="49" fontId="1" fillId="0" borderId="13" xfId="0" applyNumberFormat="1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3" fontId="4" fillId="6" borderId="7" xfId="0" applyNumberFormat="1" applyFont="1" applyFill="1" applyBorder="1" applyAlignment="1">
      <alignment horizontal="right" vertical="center"/>
    </xf>
    <xf numFmtId="3" fontId="1" fillId="0" borderId="80" xfId="0" applyNumberFormat="1" applyFont="1" applyFill="1" applyBorder="1" applyAlignment="1">
      <alignment horizontal="right" vertical="center"/>
    </xf>
    <xf numFmtId="0" fontId="1" fillId="0" borderId="2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3" fillId="0" borderId="58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73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 wrapText="1"/>
    </xf>
    <xf numFmtId="0" fontId="3" fillId="0" borderId="58" xfId="0" applyFont="1" applyFill="1" applyBorder="1" applyAlignment="1">
      <alignment vertical="center" wrapText="1"/>
    </xf>
    <xf numFmtId="0" fontId="3" fillId="0" borderId="52" xfId="0" applyFont="1" applyFill="1" applyBorder="1" applyAlignment="1"/>
    <xf numFmtId="0" fontId="3" fillId="0" borderId="59" xfId="0" applyFont="1" applyFill="1" applyBorder="1" applyAlignment="1"/>
    <xf numFmtId="0" fontId="3" fillId="0" borderId="32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 wrapText="1"/>
    </xf>
    <xf numFmtId="0" fontId="3" fillId="0" borderId="52" xfId="0" applyFont="1" applyFill="1" applyBorder="1"/>
    <xf numFmtId="0" fontId="3" fillId="0" borderId="23" xfId="0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right" vertical="center"/>
    </xf>
    <xf numFmtId="3" fontId="1" fillId="0" borderId="81" xfId="0" applyNumberFormat="1" applyFont="1" applyFill="1" applyBorder="1" applyAlignment="1">
      <alignment horizontal="right" vertical="center"/>
    </xf>
    <xf numFmtId="0" fontId="1" fillId="0" borderId="28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73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3" fillId="0" borderId="87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right" vertical="center"/>
    </xf>
    <xf numFmtId="0" fontId="3" fillId="0" borderId="63" xfId="0" applyFont="1" applyFill="1" applyBorder="1" applyAlignment="1">
      <alignment horizontal="right" vertical="center"/>
    </xf>
    <xf numFmtId="0" fontId="3" fillId="0" borderId="59" xfId="0" applyFont="1" applyFill="1" applyBorder="1"/>
    <xf numFmtId="3" fontId="1" fillId="0" borderId="95" xfId="0" applyNumberFormat="1" applyFont="1" applyFill="1" applyBorder="1" applyAlignment="1">
      <alignment horizontal="right" vertical="center"/>
    </xf>
    <xf numFmtId="0" fontId="3" fillId="0" borderId="85" xfId="0" applyFont="1" applyFill="1" applyBorder="1" applyAlignment="1">
      <alignment horizontal="right" vertical="center"/>
    </xf>
    <xf numFmtId="3" fontId="1" fillId="0" borderId="84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9" fontId="4" fillId="5" borderId="54" xfId="0" applyNumberFormat="1" applyFont="1" applyFill="1" applyBorder="1" applyAlignment="1">
      <alignment vertical="center" wrapText="1"/>
    </xf>
    <xf numFmtId="49" fontId="4" fillId="5" borderId="51" xfId="0" applyNumberFormat="1" applyFont="1" applyFill="1" applyBorder="1" applyAlignment="1">
      <alignment vertical="center" wrapText="1"/>
    </xf>
    <xf numFmtId="0" fontId="3" fillId="5" borderId="72" xfId="0" applyFont="1" applyFill="1" applyBorder="1"/>
    <xf numFmtId="49" fontId="4" fillId="0" borderId="55" xfId="0" applyNumberFormat="1" applyFont="1" applyFill="1" applyBorder="1" applyAlignment="1">
      <alignment vertical="center" wrapText="1"/>
    </xf>
    <xf numFmtId="49" fontId="4" fillId="0" borderId="25" xfId="0" applyNumberFormat="1" applyFont="1" applyFill="1" applyBorder="1" applyAlignment="1">
      <alignment vertical="center" wrapText="1"/>
    </xf>
    <xf numFmtId="0" fontId="3" fillId="0" borderId="26" xfId="0" applyFont="1" applyBorder="1"/>
    <xf numFmtId="49" fontId="4" fillId="0" borderId="60" xfId="0" applyNumberFormat="1" applyFont="1" applyFill="1" applyBorder="1" applyAlignment="1">
      <alignment vertical="center" wrapText="1"/>
    </xf>
    <xf numFmtId="49" fontId="4" fillId="0" borderId="58" xfId="0" applyNumberFormat="1" applyFont="1" applyFill="1" applyBorder="1" applyAlignment="1">
      <alignment vertical="center" wrapText="1"/>
    </xf>
    <xf numFmtId="0" fontId="3" fillId="0" borderId="45" xfId="0" applyFont="1" applyBorder="1"/>
    <xf numFmtId="49" fontId="1" fillId="0" borderId="8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2" xfId="0" applyFont="1" applyBorder="1"/>
    <xf numFmtId="0" fontId="3" fillId="0" borderId="7" xfId="0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49" fontId="1" fillId="0" borderId="8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2" xfId="0" applyFont="1" applyBorder="1" applyAlignment="1"/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3" fontId="1" fillId="0" borderId="19" xfId="0" applyNumberFormat="1" applyFont="1" applyFill="1" applyBorder="1" applyAlignment="1">
      <alignment horizontal="center" vertical="center"/>
    </xf>
    <xf numFmtId="3" fontId="1" fillId="0" borderId="51" xfId="0" applyNumberFormat="1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3" fontId="1" fillId="0" borderId="19" xfId="0" applyNumberFormat="1" applyFont="1" applyFill="1" applyBorder="1" applyAlignment="1">
      <alignment horizontal="center" vertical="center" wrapText="1"/>
    </xf>
    <xf numFmtId="3" fontId="1" fillId="0" borderId="51" xfId="0" applyNumberFormat="1" applyFont="1" applyFill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2" xfId="0" applyFont="1" applyBorder="1" applyAlignment="1"/>
    <xf numFmtId="0" fontId="3" fillId="0" borderId="32" xfId="0" applyFont="1" applyBorder="1" applyAlignment="1">
      <alignment vertical="center"/>
    </xf>
    <xf numFmtId="0" fontId="3" fillId="0" borderId="32" xfId="0" applyFont="1" applyBorder="1" applyAlignment="1">
      <alignment vertical="center" wrapText="1"/>
    </xf>
    <xf numFmtId="0" fontId="1" fillId="0" borderId="25" xfId="0" applyFont="1" applyFill="1" applyBorder="1" applyAlignment="1">
      <alignment vertical="center"/>
    </xf>
    <xf numFmtId="0" fontId="1" fillId="0" borderId="58" xfId="0" applyFont="1" applyFill="1" applyBorder="1" applyAlignment="1">
      <alignment vertical="center"/>
    </xf>
    <xf numFmtId="0" fontId="1" fillId="0" borderId="64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vertical="center"/>
    </xf>
    <xf numFmtId="0" fontId="1" fillId="0" borderId="64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3" fontId="4" fillId="0" borderId="22" xfId="0" applyNumberFormat="1" applyFont="1" applyFill="1" applyBorder="1" applyAlignment="1">
      <alignment horizontal="right" vertical="center"/>
    </xf>
    <xf numFmtId="0" fontId="4" fillId="0" borderId="56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6"/>
  <sheetViews>
    <sheetView tabSelected="1" view="pageBreakPreview" topLeftCell="A103" zoomScale="75" zoomScaleNormal="100" zoomScaleSheetLayoutView="75" workbookViewId="0">
      <selection activeCell="B101" sqref="B101"/>
    </sheetView>
  </sheetViews>
  <sheetFormatPr defaultRowHeight="16.5" x14ac:dyDescent="0.25"/>
  <cols>
    <col min="1" max="1" width="5" style="102" customWidth="1"/>
    <col min="2" max="2" width="84.5703125" style="3" customWidth="1"/>
    <col min="3" max="3" width="14" style="3" customWidth="1"/>
    <col min="4" max="4" width="13.7109375" style="3" customWidth="1"/>
    <col min="5" max="5" width="26.140625" style="3" customWidth="1"/>
    <col min="6" max="6" width="19" style="3" customWidth="1"/>
    <col min="7" max="11" width="21.7109375" style="3" customWidth="1"/>
    <col min="12" max="12" width="17.7109375" style="9" customWidth="1"/>
  </cols>
  <sheetData>
    <row r="1" spans="1:12" x14ac:dyDescent="0.25">
      <c r="A1" s="1"/>
      <c r="B1" s="2"/>
      <c r="C1" s="1"/>
      <c r="D1" s="1"/>
      <c r="E1" s="1"/>
      <c r="F1" s="1"/>
      <c r="G1" s="1"/>
      <c r="H1" s="1"/>
      <c r="I1" s="1"/>
      <c r="K1" s="1" t="s">
        <v>0</v>
      </c>
      <c r="L1" s="4"/>
    </row>
    <row r="2" spans="1:12" x14ac:dyDescent="0.25">
      <c r="A2" s="1"/>
      <c r="B2" s="103"/>
      <c r="C2" s="1"/>
      <c r="D2" s="1"/>
      <c r="E2" s="5"/>
      <c r="F2" s="1"/>
      <c r="G2" s="1"/>
      <c r="H2" s="1"/>
      <c r="I2" s="1"/>
      <c r="K2" s="1" t="s">
        <v>120</v>
      </c>
      <c r="L2" s="6"/>
    </row>
    <row r="3" spans="1:12" x14ac:dyDescent="0.25">
      <c r="A3" s="2"/>
      <c r="B3" s="7"/>
      <c r="C3" s="2"/>
      <c r="D3" s="2"/>
      <c r="E3" s="7"/>
      <c r="F3" s="2"/>
      <c r="G3" s="2"/>
      <c r="H3" s="2"/>
      <c r="I3" s="2"/>
      <c r="J3" s="8"/>
      <c r="K3" s="1" t="s">
        <v>1</v>
      </c>
      <c r="L3" s="4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K4" s="1" t="s">
        <v>121</v>
      </c>
      <c r="L4" s="4"/>
    </row>
    <row r="5" spans="1:12" x14ac:dyDescent="0.25">
      <c r="A5" s="158" t="s">
        <v>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2" ht="17.25" thickBot="1" x14ac:dyDescent="0.3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0"/>
    </row>
    <row r="7" spans="1:12" ht="36" customHeight="1" thickBot="1" x14ac:dyDescent="0.3">
      <c r="A7" s="154" t="s">
        <v>3</v>
      </c>
      <c r="B7" s="160" t="s">
        <v>4</v>
      </c>
      <c r="C7" s="162" t="s">
        <v>5</v>
      </c>
      <c r="D7" s="162" t="s">
        <v>6</v>
      </c>
      <c r="E7" s="164" t="s">
        <v>7</v>
      </c>
      <c r="F7" s="166" t="s">
        <v>8</v>
      </c>
      <c r="G7" s="168" t="s">
        <v>9</v>
      </c>
      <c r="H7" s="169"/>
      <c r="I7" s="169"/>
      <c r="J7" s="169"/>
      <c r="K7" s="169"/>
      <c r="L7" s="152" t="s">
        <v>10</v>
      </c>
    </row>
    <row r="8" spans="1:12" ht="15" x14ac:dyDescent="0.25">
      <c r="A8" s="155"/>
      <c r="B8" s="161"/>
      <c r="C8" s="155"/>
      <c r="D8" s="163"/>
      <c r="E8" s="165"/>
      <c r="F8" s="167"/>
      <c r="G8" s="162">
        <v>2012</v>
      </c>
      <c r="H8" s="154">
        <v>2013</v>
      </c>
      <c r="I8" s="154">
        <v>2014</v>
      </c>
      <c r="J8" s="154">
        <v>2015</v>
      </c>
      <c r="K8" s="156">
        <v>2016</v>
      </c>
      <c r="L8" s="153"/>
    </row>
    <row r="9" spans="1:12" ht="70.5" customHeight="1" thickBot="1" x14ac:dyDescent="0.3">
      <c r="A9" s="155"/>
      <c r="B9" s="161"/>
      <c r="C9" s="155"/>
      <c r="D9" s="163"/>
      <c r="E9" s="165"/>
      <c r="F9" s="167"/>
      <c r="G9" s="170"/>
      <c r="H9" s="155"/>
      <c r="I9" s="155"/>
      <c r="J9" s="155"/>
      <c r="K9" s="157"/>
      <c r="L9" s="153"/>
    </row>
    <row r="10" spans="1:12" ht="17.25" thickBot="1" x14ac:dyDescent="0.3">
      <c r="A10" s="12">
        <v>1</v>
      </c>
      <c r="B10" s="104">
        <v>2</v>
      </c>
      <c r="C10" s="13">
        <v>3</v>
      </c>
      <c r="D10" s="13">
        <v>4</v>
      </c>
      <c r="E10" s="13">
        <v>5</v>
      </c>
      <c r="F10" s="108">
        <v>6</v>
      </c>
      <c r="G10" s="14">
        <v>7</v>
      </c>
      <c r="H10" s="12">
        <v>8</v>
      </c>
      <c r="I10" s="12">
        <v>9</v>
      </c>
      <c r="J10" s="12">
        <v>10</v>
      </c>
      <c r="K10" s="11">
        <v>11</v>
      </c>
      <c r="L10" s="15">
        <v>12</v>
      </c>
    </row>
    <row r="11" spans="1:12" x14ac:dyDescent="0.25">
      <c r="A11" s="16"/>
      <c r="B11" s="193" t="s">
        <v>11</v>
      </c>
      <c r="C11" s="193"/>
      <c r="D11" s="193"/>
      <c r="E11" s="194"/>
      <c r="F11" s="109">
        <f>F14</f>
        <v>55251617</v>
      </c>
      <c r="G11" s="140">
        <f>G12+G13</f>
        <v>6528211</v>
      </c>
      <c r="H11" s="19">
        <f t="shared" ref="H11:K13" si="0">H14</f>
        <v>12291772</v>
      </c>
      <c r="I11" s="20">
        <f t="shared" si="0"/>
        <v>22237919</v>
      </c>
      <c r="J11" s="19">
        <f t="shared" si="0"/>
        <v>2908900</v>
      </c>
      <c r="K11" s="18">
        <f t="shared" si="0"/>
        <v>923100</v>
      </c>
      <c r="L11" s="21">
        <f>L14+L152+L158</f>
        <v>44889902</v>
      </c>
    </row>
    <row r="12" spans="1:12" x14ac:dyDescent="0.25">
      <c r="A12" s="22"/>
      <c r="B12" s="195" t="s">
        <v>12</v>
      </c>
      <c r="C12" s="195"/>
      <c r="D12" s="195"/>
      <c r="E12" s="174"/>
      <c r="F12" s="110">
        <f>F15</f>
        <v>11147357</v>
      </c>
      <c r="G12" s="141">
        <f>G15</f>
        <v>3096291</v>
      </c>
      <c r="H12" s="23">
        <f t="shared" si="0"/>
        <v>2433137</v>
      </c>
      <c r="I12" s="24">
        <f t="shared" si="0"/>
        <v>865710</v>
      </c>
      <c r="J12" s="23">
        <f t="shared" si="0"/>
        <v>908900</v>
      </c>
      <c r="K12" s="25">
        <f t="shared" si="0"/>
        <v>923100</v>
      </c>
      <c r="L12" s="26">
        <f>L15+L153+L159</f>
        <v>8227138</v>
      </c>
    </row>
    <row r="13" spans="1:12" ht="17.25" thickBot="1" x14ac:dyDescent="0.3">
      <c r="A13" s="27"/>
      <c r="B13" s="196" t="s">
        <v>13</v>
      </c>
      <c r="C13" s="196"/>
      <c r="D13" s="196"/>
      <c r="E13" s="197"/>
      <c r="F13" s="111">
        <f>F16</f>
        <v>44104260</v>
      </c>
      <c r="G13" s="142">
        <f>G16</f>
        <v>3431920</v>
      </c>
      <c r="H13" s="28">
        <f t="shared" si="0"/>
        <v>9858635</v>
      </c>
      <c r="I13" s="29">
        <f t="shared" si="0"/>
        <v>21372209</v>
      </c>
      <c r="J13" s="28">
        <f t="shared" si="0"/>
        <v>2000000</v>
      </c>
      <c r="K13" s="30">
        <f t="shared" si="0"/>
        <v>0</v>
      </c>
      <c r="L13" s="31">
        <f>L16+L154</f>
        <v>36662764</v>
      </c>
    </row>
    <row r="14" spans="1:12" ht="20.25" customHeight="1" x14ac:dyDescent="0.25">
      <c r="A14" s="32" t="s">
        <v>14</v>
      </c>
      <c r="B14" s="198" t="s">
        <v>15</v>
      </c>
      <c r="C14" s="198"/>
      <c r="D14" s="198"/>
      <c r="E14" s="199"/>
      <c r="F14" s="112">
        <f t="shared" ref="F14:K14" si="1">F17+F92</f>
        <v>55251617</v>
      </c>
      <c r="G14" s="143">
        <f t="shared" si="1"/>
        <v>6528211</v>
      </c>
      <c r="H14" s="17">
        <f t="shared" si="1"/>
        <v>12291772</v>
      </c>
      <c r="I14" s="17">
        <f t="shared" si="1"/>
        <v>22237919</v>
      </c>
      <c r="J14" s="17">
        <f t="shared" si="1"/>
        <v>2908900</v>
      </c>
      <c r="K14" s="144">
        <f t="shared" si="1"/>
        <v>923100</v>
      </c>
      <c r="L14" s="33">
        <f t="shared" ref="L14" si="2">L17+L92+L146</f>
        <v>44889902</v>
      </c>
    </row>
    <row r="15" spans="1:12" x14ac:dyDescent="0.25">
      <c r="A15" s="34"/>
      <c r="B15" s="195" t="s">
        <v>12</v>
      </c>
      <c r="C15" s="195"/>
      <c r="D15" s="195"/>
      <c r="E15" s="174"/>
      <c r="F15" s="113">
        <f>F18+F93</f>
        <v>11147357</v>
      </c>
      <c r="G15" s="141">
        <f>G18+G93</f>
        <v>3096291</v>
      </c>
      <c r="H15" s="105">
        <f t="shared" ref="H15:K16" si="3">H18+H93</f>
        <v>2433137</v>
      </c>
      <c r="I15" s="105">
        <f t="shared" si="3"/>
        <v>865710</v>
      </c>
      <c r="J15" s="105">
        <f t="shared" si="3"/>
        <v>908900</v>
      </c>
      <c r="K15" s="145">
        <f t="shared" si="3"/>
        <v>923100</v>
      </c>
      <c r="L15" s="35">
        <f>L18+L93+L147</f>
        <v>8227138</v>
      </c>
    </row>
    <row r="16" spans="1:12" ht="17.25" thickBot="1" x14ac:dyDescent="0.3">
      <c r="A16" s="36"/>
      <c r="B16" s="196" t="s">
        <v>13</v>
      </c>
      <c r="C16" s="196"/>
      <c r="D16" s="196"/>
      <c r="E16" s="197"/>
      <c r="F16" s="114">
        <f>F19+F94</f>
        <v>44104260</v>
      </c>
      <c r="G16" s="142">
        <f>G19+G94</f>
        <v>3431920</v>
      </c>
      <c r="H16" s="106">
        <f t="shared" si="3"/>
        <v>9858635</v>
      </c>
      <c r="I16" s="106">
        <f t="shared" si="3"/>
        <v>21372209</v>
      </c>
      <c r="J16" s="106">
        <f t="shared" si="3"/>
        <v>2000000</v>
      </c>
      <c r="K16" s="146">
        <f t="shared" si="3"/>
        <v>0</v>
      </c>
      <c r="L16" s="37">
        <f>L19+L94+L148</f>
        <v>36662764</v>
      </c>
    </row>
    <row r="17" spans="1:12" ht="36" customHeight="1" x14ac:dyDescent="0.25">
      <c r="A17" s="38" t="s">
        <v>16</v>
      </c>
      <c r="B17" s="171" t="s">
        <v>17</v>
      </c>
      <c r="C17" s="171"/>
      <c r="D17" s="171"/>
      <c r="E17" s="172"/>
      <c r="F17" s="112">
        <f>F20+F24+F28+F32+F36+F44+F52+F60+F64+F68+F72+F76+F80+F84+F88</f>
        <v>10690838</v>
      </c>
      <c r="G17" s="40">
        <f>G20+G24+G28+G32+G36+G44+G52+G60+G64+G68+G72+G76+G80+G84+G88</f>
        <v>4707251</v>
      </c>
      <c r="H17" s="39">
        <f>H20+H24+H28+H32+H36+H44+H52+H60+H64+H68+H72+H76+H80+H84+H88</f>
        <v>1656437</v>
      </c>
      <c r="I17" s="39">
        <f t="shared" ref="I17:K17" si="4">I20+I24+I28+I32+I36+I44+I52+I60+I64+I68+I72+I76+I80+I84+I88</f>
        <v>154810</v>
      </c>
      <c r="J17" s="39">
        <f t="shared" si="4"/>
        <v>38000</v>
      </c>
      <c r="K17" s="147">
        <f t="shared" si="4"/>
        <v>0</v>
      </c>
      <c r="L17" s="41">
        <f>L20+L24+L28+L32+L36+L44+L52+L60+L64+L68+L72+L76+L80+L84+L88</f>
        <v>6556498</v>
      </c>
    </row>
    <row r="18" spans="1:12" x14ac:dyDescent="0.25">
      <c r="A18" s="34"/>
      <c r="B18" s="173" t="s">
        <v>18</v>
      </c>
      <c r="C18" s="173"/>
      <c r="D18" s="173"/>
      <c r="E18" s="174"/>
      <c r="F18" s="113">
        <f>F22+F26+F30+F34+F38+F46+F54+F62+F66+F70+F74+F78+F82+F86+F90</f>
        <v>6848757</v>
      </c>
      <c r="G18" s="43">
        <f>G22+G26+G30+G34+G38+G46+G54+G62+G66+G70+G74+G78+G82+G86+G90</f>
        <v>2563891</v>
      </c>
      <c r="H18" s="42">
        <f t="shared" ref="H18:K19" si="5">H22+H26+H30+H34+H38+H46+H54+H62+H66+H70+H74+H78+H82+H86+H90</f>
        <v>1656437</v>
      </c>
      <c r="I18" s="42">
        <f t="shared" si="5"/>
        <v>154810</v>
      </c>
      <c r="J18" s="42">
        <f t="shared" si="5"/>
        <v>38000</v>
      </c>
      <c r="K18" s="148">
        <f t="shared" si="5"/>
        <v>0</v>
      </c>
      <c r="L18" s="44">
        <f>L22+L26+L30+L34+L38+L46+L54+L62+L66+L70+L74+L78+L82+L86+L90</f>
        <v>4413138</v>
      </c>
    </row>
    <row r="19" spans="1:12" ht="17.25" thickBot="1" x14ac:dyDescent="0.3">
      <c r="A19" s="36"/>
      <c r="B19" s="175" t="s">
        <v>19</v>
      </c>
      <c r="C19" s="175"/>
      <c r="D19" s="175"/>
      <c r="E19" s="176"/>
      <c r="F19" s="115">
        <f>F23+F27+F31+F35+F39+F47+F55+F63+F67+F71+F75+F79+F83+F87+F91</f>
        <v>3842081</v>
      </c>
      <c r="G19" s="46">
        <f>G23+G27+G31+G35+G39+G47+G55+G63+G67+G71+G75+G79+G83+G87+G91</f>
        <v>2143360</v>
      </c>
      <c r="H19" s="45">
        <f>H23+H27+H31+H35+H39+H47+H55+H63+H67+H71+H75+H79+H83+H87+H91</f>
        <v>0</v>
      </c>
      <c r="I19" s="45">
        <f t="shared" si="5"/>
        <v>0</v>
      </c>
      <c r="J19" s="45">
        <f t="shared" si="5"/>
        <v>0</v>
      </c>
      <c r="K19" s="149">
        <f t="shared" si="5"/>
        <v>0</v>
      </c>
      <c r="L19" s="47">
        <f>L23+L27+L31+L35+L39+L47+L55+L63+L67+L71+L75+L79+L83+L87+L91</f>
        <v>2143360</v>
      </c>
    </row>
    <row r="20" spans="1:12" ht="75" customHeight="1" x14ac:dyDescent="0.25">
      <c r="A20" s="177">
        <v>1</v>
      </c>
      <c r="B20" s="123" t="s">
        <v>20</v>
      </c>
      <c r="C20" s="181" t="s">
        <v>21</v>
      </c>
      <c r="D20" s="185" t="s">
        <v>22</v>
      </c>
      <c r="E20" s="189" t="s">
        <v>23</v>
      </c>
      <c r="F20" s="220">
        <f>2669998</f>
        <v>2669998</v>
      </c>
      <c r="G20" s="200">
        <f>1414998+219067</f>
        <v>1634065</v>
      </c>
      <c r="H20" s="202"/>
      <c r="I20" s="202"/>
      <c r="J20" s="202"/>
      <c r="K20" s="204"/>
      <c r="L20" s="206">
        <f>1634065</f>
        <v>1634065</v>
      </c>
    </row>
    <row r="21" spans="1:12" ht="59.25" customHeight="1" x14ac:dyDescent="0.25">
      <c r="A21" s="178"/>
      <c r="B21" s="97" t="s">
        <v>24</v>
      </c>
      <c r="C21" s="182"/>
      <c r="D21" s="186"/>
      <c r="E21" s="190"/>
      <c r="F21" s="221"/>
      <c r="G21" s="222"/>
      <c r="H21" s="203"/>
      <c r="I21" s="203"/>
      <c r="J21" s="203"/>
      <c r="K21" s="205"/>
      <c r="L21" s="207"/>
    </row>
    <row r="22" spans="1:12" x14ac:dyDescent="0.25">
      <c r="A22" s="179"/>
      <c r="B22" s="98" t="s">
        <v>12</v>
      </c>
      <c r="C22" s="183"/>
      <c r="D22" s="187"/>
      <c r="E22" s="191"/>
      <c r="F22" s="113"/>
      <c r="G22" s="99"/>
      <c r="H22" s="48"/>
      <c r="I22" s="48"/>
      <c r="J22" s="48"/>
      <c r="K22" s="49"/>
      <c r="L22" s="50"/>
    </row>
    <row r="23" spans="1:12" ht="17.25" thickBot="1" x14ac:dyDescent="0.3">
      <c r="A23" s="180"/>
      <c r="B23" s="124" t="s">
        <v>13</v>
      </c>
      <c r="C23" s="184"/>
      <c r="D23" s="188"/>
      <c r="E23" s="192"/>
      <c r="F23" s="115">
        <f>2669998</f>
        <v>2669998</v>
      </c>
      <c r="G23" s="107">
        <f>1414998+219067</f>
        <v>1634065</v>
      </c>
      <c r="H23" s="51"/>
      <c r="I23" s="51"/>
      <c r="J23" s="51"/>
      <c r="K23" s="52"/>
      <c r="L23" s="53">
        <f>1634065</f>
        <v>1634065</v>
      </c>
    </row>
    <row r="24" spans="1:12" ht="56.25" customHeight="1" x14ac:dyDescent="0.25">
      <c r="A24" s="177">
        <v>2</v>
      </c>
      <c r="B24" s="125" t="s">
        <v>25</v>
      </c>
      <c r="C24" s="210" t="s">
        <v>26</v>
      </c>
      <c r="D24" s="214" t="s">
        <v>27</v>
      </c>
      <c r="E24" s="189" t="s">
        <v>28</v>
      </c>
      <c r="F24" s="220">
        <f>474521</f>
        <v>474521</v>
      </c>
      <c r="G24" s="200">
        <v>69000</v>
      </c>
      <c r="H24" s="202">
        <v>71000</v>
      </c>
      <c r="I24" s="202">
        <v>73000</v>
      </c>
      <c r="J24" s="202">
        <v>38000</v>
      </c>
      <c r="K24" s="223"/>
      <c r="L24" s="206">
        <f>251000</f>
        <v>251000</v>
      </c>
    </row>
    <row r="25" spans="1:12" ht="33" x14ac:dyDescent="0.25">
      <c r="A25" s="178"/>
      <c r="B25" s="126" t="s">
        <v>29</v>
      </c>
      <c r="C25" s="211"/>
      <c r="D25" s="215"/>
      <c r="E25" s="190"/>
      <c r="F25" s="221"/>
      <c r="G25" s="201"/>
      <c r="H25" s="203"/>
      <c r="I25" s="203"/>
      <c r="J25" s="203"/>
      <c r="K25" s="205"/>
      <c r="L25" s="207"/>
    </row>
    <row r="26" spans="1:12" x14ac:dyDescent="0.25">
      <c r="A26" s="208"/>
      <c r="B26" s="127" t="s">
        <v>12</v>
      </c>
      <c r="C26" s="212"/>
      <c r="D26" s="216"/>
      <c r="E26" s="218"/>
      <c r="F26" s="113">
        <f>416775</f>
        <v>416775</v>
      </c>
      <c r="G26" s="54">
        <v>69000</v>
      </c>
      <c r="H26" s="48">
        <v>71000</v>
      </c>
      <c r="I26" s="48">
        <v>73000</v>
      </c>
      <c r="J26" s="48">
        <v>38000</v>
      </c>
      <c r="K26" s="49"/>
      <c r="L26" s="50">
        <f>251000</f>
        <v>251000</v>
      </c>
    </row>
    <row r="27" spans="1:12" ht="17.25" thickBot="1" x14ac:dyDescent="0.3">
      <c r="A27" s="209"/>
      <c r="B27" s="128" t="s">
        <v>13</v>
      </c>
      <c r="C27" s="213"/>
      <c r="D27" s="217"/>
      <c r="E27" s="219"/>
      <c r="F27" s="115">
        <f>57746</f>
        <v>57746</v>
      </c>
      <c r="G27" s="55"/>
      <c r="H27" s="51"/>
      <c r="I27" s="51"/>
      <c r="J27" s="51"/>
      <c r="K27" s="52"/>
      <c r="L27" s="53"/>
    </row>
    <row r="28" spans="1:12" ht="53.25" customHeight="1" x14ac:dyDescent="0.25">
      <c r="A28" s="177">
        <v>3</v>
      </c>
      <c r="B28" s="123" t="s">
        <v>30</v>
      </c>
      <c r="C28" s="210" t="s">
        <v>31</v>
      </c>
      <c r="D28" s="214" t="s">
        <v>32</v>
      </c>
      <c r="E28" s="224" t="s">
        <v>33</v>
      </c>
      <c r="F28" s="220">
        <f>942374</f>
        <v>942374</v>
      </c>
      <c r="G28" s="226">
        <f>620104</f>
        <v>620104</v>
      </c>
      <c r="H28" s="202"/>
      <c r="I28" s="202"/>
      <c r="J28" s="202"/>
      <c r="K28" s="223"/>
      <c r="L28" s="206">
        <f>620104</f>
        <v>620104</v>
      </c>
    </row>
    <row r="29" spans="1:12" ht="33" x14ac:dyDescent="0.25">
      <c r="A29" s="178"/>
      <c r="B29" s="129" t="s">
        <v>34</v>
      </c>
      <c r="C29" s="211"/>
      <c r="D29" s="215"/>
      <c r="E29" s="225"/>
      <c r="F29" s="221"/>
      <c r="G29" s="227"/>
      <c r="H29" s="203"/>
      <c r="I29" s="203"/>
      <c r="J29" s="203"/>
      <c r="K29" s="205"/>
      <c r="L29" s="207"/>
    </row>
    <row r="30" spans="1:12" x14ac:dyDescent="0.25">
      <c r="A30" s="208"/>
      <c r="B30" s="127" t="s">
        <v>12</v>
      </c>
      <c r="C30" s="183"/>
      <c r="D30" s="187"/>
      <c r="E30" s="228"/>
      <c r="F30" s="113">
        <f>139037</f>
        <v>139037</v>
      </c>
      <c r="G30" s="56">
        <f>110809</f>
        <v>110809</v>
      </c>
      <c r="H30" s="48"/>
      <c r="I30" s="48"/>
      <c r="J30" s="48"/>
      <c r="K30" s="49"/>
      <c r="L30" s="50">
        <f>110809</f>
        <v>110809</v>
      </c>
    </row>
    <row r="31" spans="1:12" ht="17.25" thickBot="1" x14ac:dyDescent="0.3">
      <c r="A31" s="209"/>
      <c r="B31" s="128" t="s">
        <v>13</v>
      </c>
      <c r="C31" s="184"/>
      <c r="D31" s="188"/>
      <c r="E31" s="229"/>
      <c r="F31" s="115">
        <f>803337</f>
        <v>803337</v>
      </c>
      <c r="G31" s="55">
        <f>509295</f>
        <v>509295</v>
      </c>
      <c r="H31" s="51"/>
      <c r="I31" s="51"/>
      <c r="J31" s="51"/>
      <c r="K31" s="52"/>
      <c r="L31" s="53">
        <f>509295</f>
        <v>509295</v>
      </c>
    </row>
    <row r="32" spans="1:12" ht="91.5" customHeight="1" x14ac:dyDescent="0.25">
      <c r="A32" s="177">
        <v>4</v>
      </c>
      <c r="B32" s="123" t="s">
        <v>35</v>
      </c>
      <c r="C32" s="210" t="s">
        <v>21</v>
      </c>
      <c r="D32" s="214" t="s">
        <v>36</v>
      </c>
      <c r="E32" s="224" t="s">
        <v>33</v>
      </c>
      <c r="F32" s="220">
        <f>48750</f>
        <v>48750</v>
      </c>
      <c r="G32" s="226">
        <v>12554</v>
      </c>
      <c r="H32" s="202"/>
      <c r="I32" s="202"/>
      <c r="J32" s="202"/>
      <c r="K32" s="223"/>
      <c r="L32" s="206">
        <f>12554</f>
        <v>12554</v>
      </c>
    </row>
    <row r="33" spans="1:12" ht="58.5" customHeight="1" x14ac:dyDescent="0.25">
      <c r="A33" s="178"/>
      <c r="B33" s="129" t="s">
        <v>122</v>
      </c>
      <c r="C33" s="211"/>
      <c r="D33" s="215"/>
      <c r="E33" s="225"/>
      <c r="F33" s="221"/>
      <c r="G33" s="227"/>
      <c r="H33" s="203"/>
      <c r="I33" s="203"/>
      <c r="J33" s="203"/>
      <c r="K33" s="205"/>
      <c r="L33" s="207"/>
    </row>
    <row r="34" spans="1:12" x14ac:dyDescent="0.25">
      <c r="A34" s="208"/>
      <c r="B34" s="127" t="s">
        <v>12</v>
      </c>
      <c r="C34" s="212"/>
      <c r="D34" s="216"/>
      <c r="E34" s="218"/>
      <c r="F34" s="113">
        <f>48750</f>
        <v>48750</v>
      </c>
      <c r="G34" s="56">
        <v>12554</v>
      </c>
      <c r="H34" s="48"/>
      <c r="I34" s="48"/>
      <c r="J34" s="48"/>
      <c r="K34" s="49"/>
      <c r="L34" s="50">
        <f>12554</f>
        <v>12554</v>
      </c>
    </row>
    <row r="35" spans="1:12" ht="17.25" thickBot="1" x14ac:dyDescent="0.3">
      <c r="A35" s="209"/>
      <c r="B35" s="128" t="s">
        <v>13</v>
      </c>
      <c r="C35" s="213"/>
      <c r="D35" s="217"/>
      <c r="E35" s="219"/>
      <c r="F35" s="115"/>
      <c r="G35" s="57"/>
      <c r="H35" s="51"/>
      <c r="I35" s="51"/>
      <c r="J35" s="51"/>
      <c r="K35" s="52"/>
      <c r="L35" s="53"/>
    </row>
    <row r="36" spans="1:12" ht="59.25" customHeight="1" x14ac:dyDescent="0.25">
      <c r="A36" s="177">
        <v>5</v>
      </c>
      <c r="B36" s="130" t="s">
        <v>37</v>
      </c>
      <c r="C36" s="241" t="s">
        <v>38</v>
      </c>
      <c r="D36" s="245"/>
      <c r="E36" s="224" t="s">
        <v>39</v>
      </c>
      <c r="F36" s="220">
        <f>F38+F39</f>
        <v>302000</v>
      </c>
      <c r="G36" s="226">
        <f>G38+G39</f>
        <v>44393</v>
      </c>
      <c r="H36" s="202"/>
      <c r="I36" s="202"/>
      <c r="J36" s="202"/>
      <c r="K36" s="223"/>
      <c r="L36" s="206">
        <f>44393</f>
        <v>44393</v>
      </c>
    </row>
    <row r="37" spans="1:12" ht="47.25" customHeight="1" x14ac:dyDescent="0.25">
      <c r="A37" s="178"/>
      <c r="B37" s="131" t="s">
        <v>40</v>
      </c>
      <c r="C37" s="242"/>
      <c r="D37" s="246"/>
      <c r="E37" s="225"/>
      <c r="F37" s="221"/>
      <c r="G37" s="227"/>
      <c r="H37" s="203"/>
      <c r="I37" s="203"/>
      <c r="J37" s="203"/>
      <c r="K37" s="205"/>
      <c r="L37" s="207"/>
    </row>
    <row r="38" spans="1:12" x14ac:dyDescent="0.25">
      <c r="A38" s="178"/>
      <c r="B38" s="127" t="s">
        <v>41</v>
      </c>
      <c r="C38" s="242"/>
      <c r="D38" s="246"/>
      <c r="E38" s="225"/>
      <c r="F38" s="116">
        <f>F40+F42</f>
        <v>302000</v>
      </c>
      <c r="G38" s="56">
        <f>G40+G42</f>
        <v>44393</v>
      </c>
      <c r="H38" s="48"/>
      <c r="I38" s="48"/>
      <c r="J38" s="58"/>
      <c r="K38" s="49"/>
      <c r="L38" s="50">
        <f>44393</f>
        <v>44393</v>
      </c>
    </row>
    <row r="39" spans="1:12" x14ac:dyDescent="0.25">
      <c r="A39" s="178"/>
      <c r="B39" s="132" t="s">
        <v>42</v>
      </c>
      <c r="C39" s="242"/>
      <c r="D39" s="215"/>
      <c r="E39" s="225"/>
      <c r="F39" s="117"/>
      <c r="G39" s="59"/>
      <c r="H39" s="60"/>
      <c r="I39" s="60"/>
      <c r="J39" s="61"/>
      <c r="K39" s="62"/>
      <c r="L39" s="63">
        <f t="shared" ref="L39:L43" si="6">F39-U39</f>
        <v>0</v>
      </c>
    </row>
    <row r="40" spans="1:12" x14ac:dyDescent="0.25">
      <c r="A40" s="178"/>
      <c r="B40" s="133" t="s">
        <v>12</v>
      </c>
      <c r="C40" s="242"/>
      <c r="D40" s="231" t="s">
        <v>36</v>
      </c>
      <c r="E40" s="225"/>
      <c r="F40" s="116">
        <v>6600</v>
      </c>
      <c r="G40" s="64">
        <v>3000</v>
      </c>
      <c r="H40" s="65"/>
      <c r="I40" s="65"/>
      <c r="J40" s="66"/>
      <c r="K40" s="67"/>
      <c r="L40" s="68">
        <f>3000</f>
        <v>3000</v>
      </c>
    </row>
    <row r="41" spans="1:12" x14ac:dyDescent="0.25">
      <c r="A41" s="178"/>
      <c r="B41" s="134" t="s">
        <v>13</v>
      </c>
      <c r="C41" s="242"/>
      <c r="D41" s="231"/>
      <c r="E41" s="225"/>
      <c r="F41" s="116"/>
      <c r="G41" s="56"/>
      <c r="H41" s="48"/>
      <c r="I41" s="48"/>
      <c r="J41" s="58"/>
      <c r="K41" s="49"/>
      <c r="L41" s="50">
        <f t="shared" si="6"/>
        <v>0</v>
      </c>
    </row>
    <row r="42" spans="1:12" x14ac:dyDescent="0.25">
      <c r="A42" s="208"/>
      <c r="B42" s="134" t="s">
        <v>12</v>
      </c>
      <c r="C42" s="243"/>
      <c r="D42" s="231" t="s">
        <v>43</v>
      </c>
      <c r="E42" s="218"/>
      <c r="F42" s="113">
        <v>295400</v>
      </c>
      <c r="G42" s="54">
        <v>41393</v>
      </c>
      <c r="H42" s="48"/>
      <c r="I42" s="48"/>
      <c r="J42" s="58"/>
      <c r="K42" s="49"/>
      <c r="L42" s="50">
        <f>41393</f>
        <v>41393</v>
      </c>
    </row>
    <row r="43" spans="1:12" ht="17.25" thickBot="1" x14ac:dyDescent="0.3">
      <c r="A43" s="209"/>
      <c r="B43" s="135" t="s">
        <v>13</v>
      </c>
      <c r="C43" s="244"/>
      <c r="D43" s="232"/>
      <c r="E43" s="219"/>
      <c r="F43" s="115"/>
      <c r="G43" s="55"/>
      <c r="H43" s="51"/>
      <c r="I43" s="51"/>
      <c r="J43" s="69"/>
      <c r="K43" s="52"/>
      <c r="L43" s="53">
        <f t="shared" si="6"/>
        <v>0</v>
      </c>
    </row>
    <row r="44" spans="1:12" ht="42" customHeight="1" x14ac:dyDescent="0.25">
      <c r="A44" s="177">
        <v>6</v>
      </c>
      <c r="B44" s="130" t="s">
        <v>44</v>
      </c>
      <c r="C44" s="210" t="s">
        <v>45</v>
      </c>
      <c r="D44" s="214"/>
      <c r="E44" s="236" t="s">
        <v>39</v>
      </c>
      <c r="F44" s="220">
        <f>182388</f>
        <v>182388</v>
      </c>
      <c r="G44" s="226">
        <f>G46+G47</f>
        <v>99580</v>
      </c>
      <c r="H44" s="202"/>
      <c r="I44" s="202"/>
      <c r="J44" s="202"/>
      <c r="K44" s="223"/>
      <c r="L44" s="206">
        <f>99580</f>
        <v>99580</v>
      </c>
    </row>
    <row r="45" spans="1:12" ht="33" x14ac:dyDescent="0.25">
      <c r="A45" s="178"/>
      <c r="B45" s="131" t="s">
        <v>46</v>
      </c>
      <c r="C45" s="211"/>
      <c r="D45" s="215"/>
      <c r="E45" s="237"/>
      <c r="F45" s="221"/>
      <c r="G45" s="227"/>
      <c r="H45" s="203"/>
      <c r="I45" s="203"/>
      <c r="J45" s="203"/>
      <c r="K45" s="205"/>
      <c r="L45" s="207"/>
    </row>
    <row r="46" spans="1:12" x14ac:dyDescent="0.25">
      <c r="A46" s="178"/>
      <c r="B46" s="127" t="s">
        <v>41</v>
      </c>
      <c r="C46" s="234"/>
      <c r="D46" s="235"/>
      <c r="E46" s="238"/>
      <c r="F46" s="113">
        <f>182388</f>
        <v>182388</v>
      </c>
      <c r="G46" s="56">
        <f>G48+G50</f>
        <v>99580</v>
      </c>
      <c r="H46" s="48"/>
      <c r="I46" s="48"/>
      <c r="J46" s="58"/>
      <c r="K46" s="49"/>
      <c r="L46" s="50">
        <f>99580</f>
        <v>99580</v>
      </c>
    </row>
    <row r="47" spans="1:12" x14ac:dyDescent="0.25">
      <c r="A47" s="178"/>
      <c r="B47" s="132" t="s">
        <v>42</v>
      </c>
      <c r="C47" s="234"/>
      <c r="D47" s="235"/>
      <c r="E47" s="238"/>
      <c r="F47" s="118"/>
      <c r="G47" s="70"/>
      <c r="H47" s="71"/>
      <c r="I47" s="71"/>
      <c r="J47" s="72"/>
      <c r="K47" s="73"/>
      <c r="L47" s="63">
        <f t="shared" ref="L47:L51" si="7">F47-U47</f>
        <v>0</v>
      </c>
    </row>
    <row r="48" spans="1:12" x14ac:dyDescent="0.25">
      <c r="A48" s="178"/>
      <c r="B48" s="133" t="s">
        <v>12</v>
      </c>
      <c r="C48" s="234"/>
      <c r="D48" s="231" t="s">
        <v>47</v>
      </c>
      <c r="E48" s="238"/>
      <c r="F48" s="116">
        <f>24889</f>
        <v>24889</v>
      </c>
      <c r="G48" s="64">
        <f>5740</f>
        <v>5740</v>
      </c>
      <c r="H48" s="65"/>
      <c r="I48" s="65"/>
      <c r="J48" s="66"/>
      <c r="K48" s="67"/>
      <c r="L48" s="68">
        <f>5740</f>
        <v>5740</v>
      </c>
    </row>
    <row r="49" spans="1:16" x14ac:dyDescent="0.25">
      <c r="A49" s="178"/>
      <c r="B49" s="134" t="s">
        <v>13</v>
      </c>
      <c r="C49" s="234"/>
      <c r="D49" s="235"/>
      <c r="E49" s="238"/>
      <c r="F49" s="113"/>
      <c r="G49" s="56"/>
      <c r="H49" s="48"/>
      <c r="I49" s="48"/>
      <c r="J49" s="58"/>
      <c r="K49" s="49"/>
      <c r="L49" s="50">
        <f t="shared" si="7"/>
        <v>0</v>
      </c>
    </row>
    <row r="50" spans="1:16" x14ac:dyDescent="0.25">
      <c r="A50" s="178"/>
      <c r="B50" s="134" t="s">
        <v>12</v>
      </c>
      <c r="C50" s="183"/>
      <c r="D50" s="231" t="s">
        <v>48</v>
      </c>
      <c r="E50" s="239"/>
      <c r="F50" s="113">
        <f>157499</f>
        <v>157499</v>
      </c>
      <c r="G50" s="56">
        <f>93840</f>
        <v>93840</v>
      </c>
      <c r="H50" s="48"/>
      <c r="I50" s="48"/>
      <c r="J50" s="58"/>
      <c r="K50" s="49"/>
      <c r="L50" s="50">
        <f>93840</f>
        <v>93840</v>
      </c>
      <c r="M50" s="121"/>
      <c r="N50" s="121"/>
      <c r="O50" s="121"/>
      <c r="P50" s="121"/>
    </row>
    <row r="51" spans="1:16" ht="17.25" thickBot="1" x14ac:dyDescent="0.3">
      <c r="A51" s="233"/>
      <c r="B51" s="135" t="s">
        <v>13</v>
      </c>
      <c r="C51" s="184"/>
      <c r="D51" s="232"/>
      <c r="E51" s="240"/>
      <c r="F51" s="115"/>
      <c r="G51" s="55"/>
      <c r="H51" s="51"/>
      <c r="I51" s="51"/>
      <c r="J51" s="69"/>
      <c r="K51" s="52"/>
      <c r="L51" s="53">
        <f t="shared" si="7"/>
        <v>0</v>
      </c>
      <c r="M51" s="121"/>
      <c r="N51" s="121"/>
      <c r="O51" s="121"/>
      <c r="P51" s="121"/>
    </row>
    <row r="52" spans="1:16" ht="42" customHeight="1" x14ac:dyDescent="0.25">
      <c r="A52" s="177">
        <v>7</v>
      </c>
      <c r="B52" s="130" t="s">
        <v>49</v>
      </c>
      <c r="C52" s="181" t="s">
        <v>38</v>
      </c>
      <c r="D52" s="185"/>
      <c r="E52" s="256" t="s">
        <v>39</v>
      </c>
      <c r="F52" s="220">
        <f>325224</f>
        <v>325224</v>
      </c>
      <c r="G52" s="226">
        <f>5224</f>
        <v>5224</v>
      </c>
      <c r="H52" s="202"/>
      <c r="I52" s="202"/>
      <c r="J52" s="202"/>
      <c r="K52" s="223"/>
      <c r="L52" s="206">
        <f>5224</f>
        <v>5224</v>
      </c>
      <c r="M52" s="121"/>
      <c r="N52" s="121"/>
      <c r="O52" s="121"/>
      <c r="P52" s="121"/>
    </row>
    <row r="53" spans="1:16" ht="24" customHeight="1" x14ac:dyDescent="0.25">
      <c r="A53" s="178"/>
      <c r="B53" s="131" t="s">
        <v>118</v>
      </c>
      <c r="C53" s="182"/>
      <c r="D53" s="186"/>
      <c r="E53" s="257"/>
      <c r="F53" s="221"/>
      <c r="G53" s="255"/>
      <c r="H53" s="230"/>
      <c r="I53" s="230"/>
      <c r="J53" s="230"/>
      <c r="K53" s="253"/>
      <c r="L53" s="247"/>
      <c r="M53" s="121"/>
      <c r="N53" s="121"/>
      <c r="O53" s="121"/>
      <c r="P53" s="121"/>
    </row>
    <row r="54" spans="1:16" x14ac:dyDescent="0.25">
      <c r="A54" s="178"/>
      <c r="B54" s="127" t="s">
        <v>41</v>
      </c>
      <c r="C54" s="266"/>
      <c r="D54" s="249"/>
      <c r="E54" s="257"/>
      <c r="F54" s="113">
        <f>25224</f>
        <v>25224</v>
      </c>
      <c r="G54" s="56">
        <f>5224</f>
        <v>5224</v>
      </c>
      <c r="H54" s="48"/>
      <c r="I54" s="48"/>
      <c r="J54" s="58"/>
      <c r="K54" s="49"/>
      <c r="L54" s="50">
        <f>5224</f>
        <v>5224</v>
      </c>
      <c r="M54" s="121"/>
      <c r="N54" s="121"/>
      <c r="O54" s="121"/>
      <c r="P54" s="121"/>
    </row>
    <row r="55" spans="1:16" x14ac:dyDescent="0.25">
      <c r="A55" s="178"/>
      <c r="B55" s="132" t="s">
        <v>42</v>
      </c>
      <c r="C55" s="266"/>
      <c r="D55" s="249"/>
      <c r="E55" s="257"/>
      <c r="F55" s="118">
        <f>300000</f>
        <v>300000</v>
      </c>
      <c r="G55" s="70"/>
      <c r="H55" s="71"/>
      <c r="I55" s="71"/>
      <c r="J55" s="72"/>
      <c r="K55" s="73"/>
      <c r="L55" s="63"/>
      <c r="M55" s="121"/>
      <c r="N55" s="121"/>
      <c r="O55" s="121"/>
      <c r="P55" s="121"/>
    </row>
    <row r="56" spans="1:16" x14ac:dyDescent="0.25">
      <c r="A56" s="178"/>
      <c r="B56" s="133" t="s">
        <v>12</v>
      </c>
      <c r="C56" s="266"/>
      <c r="D56" s="248" t="s">
        <v>48</v>
      </c>
      <c r="E56" s="258"/>
      <c r="F56" s="116">
        <f>12612</f>
        <v>12612</v>
      </c>
      <c r="G56" s="64">
        <f>2612</f>
        <v>2612</v>
      </c>
      <c r="H56" s="65"/>
      <c r="I56" s="65"/>
      <c r="J56" s="66"/>
      <c r="K56" s="67"/>
      <c r="L56" s="68">
        <f>2612</f>
        <v>2612</v>
      </c>
      <c r="M56" s="121"/>
      <c r="N56" s="121"/>
      <c r="O56" s="121"/>
      <c r="P56" s="121"/>
    </row>
    <row r="57" spans="1:16" x14ac:dyDescent="0.25">
      <c r="A57" s="178"/>
      <c r="B57" s="134" t="s">
        <v>13</v>
      </c>
      <c r="C57" s="266"/>
      <c r="D57" s="249"/>
      <c r="E57" s="258"/>
      <c r="F57" s="113">
        <f>150000</f>
        <v>150000</v>
      </c>
      <c r="G57" s="56"/>
      <c r="H57" s="48"/>
      <c r="I57" s="48"/>
      <c r="J57" s="58"/>
      <c r="K57" s="49"/>
      <c r="L57" s="50"/>
      <c r="M57" s="121"/>
      <c r="N57" s="121"/>
      <c r="O57" s="121"/>
      <c r="P57" s="121"/>
    </row>
    <row r="58" spans="1:16" x14ac:dyDescent="0.25">
      <c r="A58" s="178"/>
      <c r="B58" s="134" t="s">
        <v>12</v>
      </c>
      <c r="C58" s="267"/>
      <c r="D58" s="248" t="s">
        <v>50</v>
      </c>
      <c r="E58" s="258"/>
      <c r="F58" s="113">
        <f>12612</f>
        <v>12612</v>
      </c>
      <c r="G58" s="56">
        <f>2612</f>
        <v>2612</v>
      </c>
      <c r="H58" s="48"/>
      <c r="I58" s="48"/>
      <c r="J58" s="58"/>
      <c r="K58" s="49"/>
      <c r="L58" s="50">
        <f>2612</f>
        <v>2612</v>
      </c>
      <c r="M58" s="121"/>
      <c r="N58" s="121"/>
      <c r="O58" s="121"/>
      <c r="P58" s="121"/>
    </row>
    <row r="59" spans="1:16" ht="17.25" thickBot="1" x14ac:dyDescent="0.3">
      <c r="A59" s="233"/>
      <c r="B59" s="135" t="s">
        <v>13</v>
      </c>
      <c r="C59" s="268"/>
      <c r="D59" s="250"/>
      <c r="E59" s="259"/>
      <c r="F59" s="115">
        <f>150000</f>
        <v>150000</v>
      </c>
      <c r="G59" s="55"/>
      <c r="H59" s="51"/>
      <c r="I59" s="51"/>
      <c r="J59" s="69"/>
      <c r="K59" s="52"/>
      <c r="L59" s="53"/>
      <c r="M59" s="121"/>
      <c r="N59" s="121"/>
      <c r="O59" s="121"/>
      <c r="P59" s="121"/>
    </row>
    <row r="60" spans="1:16" ht="45.75" customHeight="1" x14ac:dyDescent="0.25">
      <c r="A60" s="178">
        <v>8</v>
      </c>
      <c r="B60" s="126" t="s">
        <v>51</v>
      </c>
      <c r="C60" s="242" t="s">
        <v>45</v>
      </c>
      <c r="D60" s="246" t="s">
        <v>50</v>
      </c>
      <c r="E60" s="262" t="s">
        <v>28</v>
      </c>
      <c r="F60" s="264">
        <v>697520</v>
      </c>
      <c r="G60" s="265">
        <v>495480</v>
      </c>
      <c r="H60" s="251"/>
      <c r="I60" s="251"/>
      <c r="J60" s="251"/>
      <c r="K60" s="252"/>
      <c r="L60" s="254">
        <f>495480</f>
        <v>495480</v>
      </c>
      <c r="M60" s="121"/>
      <c r="N60" s="121"/>
      <c r="O60" s="121"/>
      <c r="P60" s="121"/>
    </row>
    <row r="61" spans="1:16" ht="28.5" customHeight="1" x14ac:dyDescent="0.25">
      <c r="A61" s="178"/>
      <c r="B61" s="126" t="s">
        <v>52</v>
      </c>
      <c r="C61" s="242"/>
      <c r="D61" s="246"/>
      <c r="E61" s="262"/>
      <c r="F61" s="221"/>
      <c r="G61" s="255"/>
      <c r="H61" s="230"/>
      <c r="I61" s="230"/>
      <c r="J61" s="230"/>
      <c r="K61" s="253"/>
      <c r="L61" s="247"/>
      <c r="M61" s="121"/>
      <c r="N61" s="121"/>
      <c r="O61" s="121"/>
      <c r="P61" s="121"/>
    </row>
    <row r="62" spans="1:16" x14ac:dyDescent="0.25">
      <c r="A62" s="178"/>
      <c r="B62" s="98" t="s">
        <v>12</v>
      </c>
      <c r="C62" s="242"/>
      <c r="D62" s="246"/>
      <c r="E62" s="262"/>
      <c r="F62" s="113">
        <v>686520</v>
      </c>
      <c r="G62" s="54">
        <v>495480</v>
      </c>
      <c r="H62" s="48"/>
      <c r="I62" s="48"/>
      <c r="J62" s="48"/>
      <c r="K62" s="49"/>
      <c r="L62" s="50">
        <f>495480</f>
        <v>495480</v>
      </c>
    </row>
    <row r="63" spans="1:16" ht="17.25" thickBot="1" x14ac:dyDescent="0.3">
      <c r="A63" s="233"/>
      <c r="B63" s="124" t="s">
        <v>13</v>
      </c>
      <c r="C63" s="260"/>
      <c r="D63" s="261"/>
      <c r="E63" s="263"/>
      <c r="F63" s="115">
        <v>11000</v>
      </c>
      <c r="G63" s="57"/>
      <c r="H63" s="51"/>
      <c r="I63" s="51"/>
      <c r="J63" s="51"/>
      <c r="K63" s="52"/>
      <c r="L63" s="53"/>
    </row>
    <row r="64" spans="1:16" ht="61.5" customHeight="1" x14ac:dyDescent="0.25">
      <c r="A64" s="177">
        <v>9</v>
      </c>
      <c r="B64" s="125" t="s">
        <v>53</v>
      </c>
      <c r="C64" s="181" t="s">
        <v>54</v>
      </c>
      <c r="D64" s="185" t="s">
        <v>55</v>
      </c>
      <c r="E64" s="189" t="s">
        <v>56</v>
      </c>
      <c r="F64" s="220">
        <f>3103619-187915</f>
        <v>2915704</v>
      </c>
      <c r="G64" s="226">
        <v>700000</v>
      </c>
      <c r="H64" s="202">
        <v>700000</v>
      </c>
      <c r="I64" s="202"/>
      <c r="J64" s="202"/>
      <c r="K64" s="223"/>
      <c r="L64" s="206">
        <v>1400000</v>
      </c>
    </row>
    <row r="65" spans="1:12" ht="49.5" x14ac:dyDescent="0.25">
      <c r="A65" s="178"/>
      <c r="B65" s="126" t="s">
        <v>57</v>
      </c>
      <c r="C65" s="182"/>
      <c r="D65" s="186"/>
      <c r="E65" s="190"/>
      <c r="F65" s="221"/>
      <c r="G65" s="227"/>
      <c r="H65" s="203"/>
      <c r="I65" s="203"/>
      <c r="J65" s="203"/>
      <c r="K65" s="205"/>
      <c r="L65" s="207"/>
    </row>
    <row r="66" spans="1:12" x14ac:dyDescent="0.25">
      <c r="A66" s="269"/>
      <c r="B66" s="98" t="s">
        <v>12</v>
      </c>
      <c r="C66" s="267"/>
      <c r="D66" s="271"/>
      <c r="E66" s="273"/>
      <c r="F66" s="113">
        <f>3103619-187915</f>
        <v>2915704</v>
      </c>
      <c r="G66" s="56">
        <v>700000</v>
      </c>
      <c r="H66" s="48">
        <v>700000</v>
      </c>
      <c r="I66" s="48"/>
      <c r="J66" s="48"/>
      <c r="K66" s="49"/>
      <c r="L66" s="50">
        <f>1400000</f>
        <v>1400000</v>
      </c>
    </row>
    <row r="67" spans="1:12" ht="17.25" thickBot="1" x14ac:dyDescent="0.3">
      <c r="A67" s="270"/>
      <c r="B67" s="124" t="s">
        <v>13</v>
      </c>
      <c r="C67" s="268"/>
      <c r="D67" s="272"/>
      <c r="E67" s="274"/>
      <c r="F67" s="115"/>
      <c r="G67" s="55"/>
      <c r="H67" s="51"/>
      <c r="I67" s="51"/>
      <c r="J67" s="51"/>
      <c r="K67" s="52"/>
      <c r="L67" s="53"/>
    </row>
    <row r="68" spans="1:12" ht="42" customHeight="1" x14ac:dyDescent="0.25">
      <c r="A68" s="177">
        <v>10</v>
      </c>
      <c r="B68" s="125" t="s">
        <v>58</v>
      </c>
      <c r="C68" s="181" t="s">
        <v>59</v>
      </c>
      <c r="D68" s="185" t="s">
        <v>55</v>
      </c>
      <c r="E68" s="189" t="s">
        <v>56</v>
      </c>
      <c r="F68" s="220">
        <f>399975</f>
        <v>399975</v>
      </c>
      <c r="G68" s="226">
        <f>178610</f>
        <v>178610</v>
      </c>
      <c r="H68" s="202">
        <f>221365</f>
        <v>221365</v>
      </c>
      <c r="I68" s="202"/>
      <c r="J68" s="202"/>
      <c r="K68" s="223"/>
      <c r="L68" s="206">
        <f>F68-U68</f>
        <v>399975</v>
      </c>
    </row>
    <row r="69" spans="1:12" ht="49.5" x14ac:dyDescent="0.25">
      <c r="A69" s="178"/>
      <c r="B69" s="126" t="s">
        <v>60</v>
      </c>
      <c r="C69" s="182"/>
      <c r="D69" s="186"/>
      <c r="E69" s="190"/>
      <c r="F69" s="221"/>
      <c r="G69" s="255"/>
      <c r="H69" s="230"/>
      <c r="I69" s="230"/>
      <c r="J69" s="230"/>
      <c r="K69" s="253"/>
      <c r="L69" s="247"/>
    </row>
    <row r="70" spans="1:12" x14ac:dyDescent="0.25">
      <c r="A70" s="269"/>
      <c r="B70" s="98" t="s">
        <v>12</v>
      </c>
      <c r="C70" s="267"/>
      <c r="D70" s="271"/>
      <c r="E70" s="273"/>
      <c r="F70" s="113">
        <f>399975</f>
        <v>399975</v>
      </c>
      <c r="G70" s="56">
        <f>178610</f>
        <v>178610</v>
      </c>
      <c r="H70" s="48">
        <f>221365</f>
        <v>221365</v>
      </c>
      <c r="I70" s="48"/>
      <c r="J70" s="48"/>
      <c r="K70" s="49"/>
      <c r="L70" s="50">
        <f>F70-U70</f>
        <v>399975</v>
      </c>
    </row>
    <row r="71" spans="1:12" ht="17.25" thickBot="1" x14ac:dyDescent="0.3">
      <c r="A71" s="270"/>
      <c r="B71" s="124" t="s">
        <v>13</v>
      </c>
      <c r="C71" s="268"/>
      <c r="D71" s="272"/>
      <c r="E71" s="274"/>
      <c r="F71" s="115"/>
      <c r="G71" s="55"/>
      <c r="H71" s="51"/>
      <c r="I71" s="51"/>
      <c r="J71" s="51"/>
      <c r="K71" s="52"/>
      <c r="L71" s="53"/>
    </row>
    <row r="72" spans="1:12" ht="42.75" customHeight="1" x14ac:dyDescent="0.25">
      <c r="A72" s="177">
        <v>11</v>
      </c>
      <c r="B72" s="125" t="s">
        <v>61</v>
      </c>
      <c r="C72" s="181" t="s">
        <v>45</v>
      </c>
      <c r="D72" s="185" t="s">
        <v>55</v>
      </c>
      <c r="E72" s="189" t="s">
        <v>62</v>
      </c>
      <c r="F72" s="220">
        <f>172827</f>
        <v>172827</v>
      </c>
      <c r="G72" s="226">
        <f>34566</f>
        <v>34566</v>
      </c>
      <c r="H72" s="202"/>
      <c r="I72" s="202"/>
      <c r="J72" s="202"/>
      <c r="K72" s="223"/>
      <c r="L72" s="206">
        <f>34566</f>
        <v>34566</v>
      </c>
    </row>
    <row r="73" spans="1:12" ht="111" customHeight="1" x14ac:dyDescent="0.25">
      <c r="A73" s="178"/>
      <c r="B73" s="126" t="s">
        <v>123</v>
      </c>
      <c r="C73" s="182"/>
      <c r="D73" s="186"/>
      <c r="E73" s="190"/>
      <c r="F73" s="221"/>
      <c r="G73" s="255"/>
      <c r="H73" s="230"/>
      <c r="I73" s="230"/>
      <c r="J73" s="230"/>
      <c r="K73" s="253"/>
      <c r="L73" s="247"/>
    </row>
    <row r="74" spans="1:12" ht="17.25" customHeight="1" x14ac:dyDescent="0.25">
      <c r="A74" s="269"/>
      <c r="B74" s="98" t="s">
        <v>12</v>
      </c>
      <c r="C74" s="267"/>
      <c r="D74" s="271"/>
      <c r="E74" s="277"/>
      <c r="F74" s="113">
        <f>172827</f>
        <v>172827</v>
      </c>
      <c r="G74" s="56">
        <f>34566</f>
        <v>34566</v>
      </c>
      <c r="H74" s="48"/>
      <c r="I74" s="48"/>
      <c r="J74" s="48"/>
      <c r="K74" s="49"/>
      <c r="L74" s="50">
        <f>34566</f>
        <v>34566</v>
      </c>
    </row>
    <row r="75" spans="1:12" ht="17.25" customHeight="1" thickBot="1" x14ac:dyDescent="0.3">
      <c r="A75" s="269"/>
      <c r="B75" s="100" t="s">
        <v>13</v>
      </c>
      <c r="C75" s="275"/>
      <c r="D75" s="276"/>
      <c r="E75" s="277"/>
      <c r="F75" s="114"/>
      <c r="G75" s="150"/>
      <c r="H75" s="75"/>
      <c r="I75" s="75"/>
      <c r="J75" s="75"/>
      <c r="K75" s="76"/>
      <c r="L75" s="78"/>
    </row>
    <row r="76" spans="1:12" ht="42" customHeight="1" x14ac:dyDescent="0.25">
      <c r="A76" s="177">
        <v>12</v>
      </c>
      <c r="B76" s="125" t="s">
        <v>63</v>
      </c>
      <c r="C76" s="181" t="s">
        <v>64</v>
      </c>
      <c r="D76" s="185" t="s">
        <v>55</v>
      </c>
      <c r="E76" s="189" t="s">
        <v>62</v>
      </c>
      <c r="F76" s="220">
        <f>370078</f>
        <v>370078</v>
      </c>
      <c r="G76" s="226">
        <f>211258</f>
        <v>211258</v>
      </c>
      <c r="H76" s="202">
        <f>121010</f>
        <v>121010</v>
      </c>
      <c r="I76" s="223">
        <f>37810</f>
        <v>37810</v>
      </c>
      <c r="J76" s="202"/>
      <c r="K76" s="281"/>
      <c r="L76" s="206">
        <f>F76-U76</f>
        <v>370078</v>
      </c>
    </row>
    <row r="77" spans="1:12" ht="59.25" customHeight="1" x14ac:dyDescent="0.25">
      <c r="A77" s="178"/>
      <c r="B77" s="126" t="s">
        <v>65</v>
      </c>
      <c r="C77" s="182"/>
      <c r="D77" s="186"/>
      <c r="E77" s="190"/>
      <c r="F77" s="221"/>
      <c r="G77" s="255"/>
      <c r="H77" s="230"/>
      <c r="I77" s="253"/>
      <c r="J77" s="230"/>
      <c r="K77" s="282"/>
      <c r="L77" s="247"/>
    </row>
    <row r="78" spans="1:12" x14ac:dyDescent="0.25">
      <c r="A78" s="269"/>
      <c r="B78" s="98" t="s">
        <v>12</v>
      </c>
      <c r="C78" s="267"/>
      <c r="D78" s="271"/>
      <c r="E78" s="277"/>
      <c r="F78" s="113">
        <f>370078</f>
        <v>370078</v>
      </c>
      <c r="G78" s="56">
        <f>211258</f>
        <v>211258</v>
      </c>
      <c r="H78" s="48">
        <f>121010</f>
        <v>121010</v>
      </c>
      <c r="I78" s="49">
        <f>37810</f>
        <v>37810</v>
      </c>
      <c r="J78" s="48"/>
      <c r="K78" s="58"/>
      <c r="L78" s="50">
        <f>F78-U78</f>
        <v>370078</v>
      </c>
    </row>
    <row r="79" spans="1:12" ht="17.25" thickBot="1" x14ac:dyDescent="0.3">
      <c r="A79" s="270"/>
      <c r="B79" s="124" t="s">
        <v>13</v>
      </c>
      <c r="C79" s="268"/>
      <c r="D79" s="272"/>
      <c r="E79" s="292"/>
      <c r="F79" s="115"/>
      <c r="G79" s="55"/>
      <c r="H79" s="51"/>
      <c r="I79" s="52"/>
      <c r="J79" s="51"/>
      <c r="K79" s="69"/>
      <c r="L79" s="53"/>
    </row>
    <row r="80" spans="1:12" ht="39" customHeight="1" x14ac:dyDescent="0.25">
      <c r="A80" s="283">
        <v>13</v>
      </c>
      <c r="B80" s="151" t="s">
        <v>66</v>
      </c>
      <c r="C80" s="285" t="s">
        <v>67</v>
      </c>
      <c r="D80" s="287" t="s">
        <v>55</v>
      </c>
      <c r="E80" s="257" t="s">
        <v>62</v>
      </c>
      <c r="F80" s="264">
        <f>399952</f>
        <v>399952</v>
      </c>
      <c r="G80" s="265">
        <f>173958</f>
        <v>173958</v>
      </c>
      <c r="H80" s="251">
        <f>225994</f>
        <v>225994</v>
      </c>
      <c r="I80" s="279"/>
      <c r="J80" s="251"/>
      <c r="K80" s="293"/>
      <c r="L80" s="254">
        <f>F80-U80</f>
        <v>399952</v>
      </c>
    </row>
    <row r="81" spans="1:13" ht="42" customHeight="1" x14ac:dyDescent="0.25">
      <c r="A81" s="283"/>
      <c r="B81" s="127" t="s">
        <v>68</v>
      </c>
      <c r="C81" s="285"/>
      <c r="D81" s="287"/>
      <c r="E81" s="257"/>
      <c r="F81" s="290"/>
      <c r="G81" s="291"/>
      <c r="H81" s="278"/>
      <c r="I81" s="280"/>
      <c r="J81" s="278"/>
      <c r="K81" s="294"/>
      <c r="L81" s="247"/>
    </row>
    <row r="82" spans="1:13" x14ac:dyDescent="0.25">
      <c r="A82" s="283"/>
      <c r="B82" s="127" t="s">
        <v>12</v>
      </c>
      <c r="C82" s="285"/>
      <c r="D82" s="287"/>
      <c r="E82" s="257"/>
      <c r="F82" s="113">
        <f>399952</f>
        <v>399952</v>
      </c>
      <c r="G82" s="56">
        <f>173958</f>
        <v>173958</v>
      </c>
      <c r="H82" s="48">
        <f>225994</f>
        <v>225994</v>
      </c>
      <c r="I82" s="58"/>
      <c r="J82" s="48"/>
      <c r="K82" s="79"/>
      <c r="L82" s="50">
        <f>F82-U82</f>
        <v>399952</v>
      </c>
    </row>
    <row r="83" spans="1:13" ht="17.25" thickBot="1" x14ac:dyDescent="0.3">
      <c r="A83" s="284"/>
      <c r="B83" s="128" t="s">
        <v>13</v>
      </c>
      <c r="C83" s="286"/>
      <c r="D83" s="288"/>
      <c r="E83" s="289"/>
      <c r="F83" s="115"/>
      <c r="G83" s="55"/>
      <c r="H83" s="51"/>
      <c r="I83" s="69"/>
      <c r="J83" s="51"/>
      <c r="K83" s="80"/>
      <c r="L83" s="50"/>
      <c r="M83" s="121"/>
    </row>
    <row r="84" spans="1:13" ht="39" customHeight="1" x14ac:dyDescent="0.25">
      <c r="A84" s="296">
        <v>14</v>
      </c>
      <c r="B84" s="136" t="s">
        <v>69</v>
      </c>
      <c r="C84" s="297" t="s">
        <v>70</v>
      </c>
      <c r="D84" s="298" t="s">
        <v>55</v>
      </c>
      <c r="E84" s="299" t="s">
        <v>62</v>
      </c>
      <c r="F84" s="220">
        <v>217000</v>
      </c>
      <c r="G84" s="226">
        <v>79000</v>
      </c>
      <c r="H84" s="202">
        <v>94000</v>
      </c>
      <c r="I84" s="281">
        <v>44000</v>
      </c>
      <c r="J84" s="202"/>
      <c r="K84" s="295"/>
      <c r="L84" s="206">
        <f>F84-U84</f>
        <v>217000</v>
      </c>
      <c r="M84" s="121"/>
    </row>
    <row r="85" spans="1:13" ht="39.75" customHeight="1" x14ac:dyDescent="0.25">
      <c r="A85" s="283"/>
      <c r="B85" s="127" t="s">
        <v>119</v>
      </c>
      <c r="C85" s="285"/>
      <c r="D85" s="287"/>
      <c r="E85" s="257"/>
      <c r="F85" s="290"/>
      <c r="G85" s="291"/>
      <c r="H85" s="278"/>
      <c r="I85" s="280"/>
      <c r="J85" s="278"/>
      <c r="K85" s="294"/>
      <c r="L85" s="247"/>
      <c r="M85" s="121"/>
    </row>
    <row r="86" spans="1:13" x14ac:dyDescent="0.25">
      <c r="A86" s="283"/>
      <c r="B86" s="127" t="s">
        <v>12</v>
      </c>
      <c r="C86" s="285"/>
      <c r="D86" s="287"/>
      <c r="E86" s="257"/>
      <c r="F86" s="113">
        <v>217000</v>
      </c>
      <c r="G86" s="56">
        <v>79000</v>
      </c>
      <c r="H86" s="48">
        <v>94000</v>
      </c>
      <c r="I86" s="58">
        <v>44000</v>
      </c>
      <c r="J86" s="48"/>
      <c r="K86" s="79"/>
      <c r="L86" s="50">
        <f>F86-U86</f>
        <v>217000</v>
      </c>
      <c r="M86" s="121"/>
    </row>
    <row r="87" spans="1:13" ht="17.25" thickBot="1" x14ac:dyDescent="0.3">
      <c r="A87" s="284"/>
      <c r="B87" s="128" t="s">
        <v>13</v>
      </c>
      <c r="C87" s="286"/>
      <c r="D87" s="288"/>
      <c r="E87" s="289"/>
      <c r="F87" s="115"/>
      <c r="G87" s="55"/>
      <c r="H87" s="51"/>
      <c r="I87" s="69"/>
      <c r="J87" s="51"/>
      <c r="K87" s="80"/>
      <c r="L87" s="50"/>
      <c r="M87" s="121"/>
    </row>
    <row r="88" spans="1:13" ht="39.75" customHeight="1" x14ac:dyDescent="0.25">
      <c r="A88" s="296">
        <v>15</v>
      </c>
      <c r="B88" s="136" t="s">
        <v>71</v>
      </c>
      <c r="C88" s="297" t="s">
        <v>67</v>
      </c>
      <c r="D88" s="298" t="s">
        <v>55</v>
      </c>
      <c r="E88" s="299" t="s">
        <v>62</v>
      </c>
      <c r="F88" s="220">
        <v>572527</v>
      </c>
      <c r="G88" s="226">
        <v>349459</v>
      </c>
      <c r="H88" s="202">
        <v>223068</v>
      </c>
      <c r="I88" s="281"/>
      <c r="J88" s="202"/>
      <c r="K88" s="295"/>
      <c r="L88" s="206">
        <f>F88-U88</f>
        <v>572527</v>
      </c>
      <c r="M88" s="121"/>
    </row>
    <row r="89" spans="1:13" ht="42" customHeight="1" x14ac:dyDescent="0.25">
      <c r="A89" s="283"/>
      <c r="B89" s="127" t="s">
        <v>72</v>
      </c>
      <c r="C89" s="285"/>
      <c r="D89" s="287"/>
      <c r="E89" s="257"/>
      <c r="F89" s="290"/>
      <c r="G89" s="291"/>
      <c r="H89" s="278"/>
      <c r="I89" s="280"/>
      <c r="J89" s="278"/>
      <c r="K89" s="294"/>
      <c r="L89" s="247"/>
      <c r="M89" s="121"/>
    </row>
    <row r="90" spans="1:13" x14ac:dyDescent="0.25">
      <c r="A90" s="283"/>
      <c r="B90" s="127" t="s">
        <v>12</v>
      </c>
      <c r="C90" s="285"/>
      <c r="D90" s="287"/>
      <c r="E90" s="257"/>
      <c r="F90" s="113">
        <v>572527</v>
      </c>
      <c r="G90" s="56">
        <v>349459</v>
      </c>
      <c r="H90" s="48">
        <v>223068</v>
      </c>
      <c r="I90" s="58"/>
      <c r="J90" s="48"/>
      <c r="K90" s="79"/>
      <c r="L90" s="50">
        <f>F90-U90</f>
        <v>572527</v>
      </c>
      <c r="M90" s="121"/>
    </row>
    <row r="91" spans="1:13" ht="17.25" thickBot="1" x14ac:dyDescent="0.3">
      <c r="A91" s="284"/>
      <c r="B91" s="128" t="s">
        <v>13</v>
      </c>
      <c r="C91" s="286"/>
      <c r="D91" s="288"/>
      <c r="E91" s="289"/>
      <c r="F91" s="115"/>
      <c r="G91" s="55"/>
      <c r="H91" s="51"/>
      <c r="I91" s="69"/>
      <c r="J91" s="51"/>
      <c r="K91" s="80"/>
      <c r="L91" s="50">
        <f>F91-U91</f>
        <v>0</v>
      </c>
      <c r="M91" s="121"/>
    </row>
    <row r="92" spans="1:13" ht="19.5" customHeight="1" x14ac:dyDescent="0.25">
      <c r="A92" s="139" t="s">
        <v>73</v>
      </c>
      <c r="B92" s="300" t="s">
        <v>74</v>
      </c>
      <c r="C92" s="301"/>
      <c r="D92" s="301"/>
      <c r="E92" s="302"/>
      <c r="F92" s="116">
        <f>F95+F98+F102+F106+F110+F114+F118+F121+F124+F127+F130+F134+F138+F142</f>
        <v>44560779</v>
      </c>
      <c r="G92" s="81">
        <f>G95+G98+G102+G106+G110+G114+G118+G121+G124+G127+G130+G134+G138+G142</f>
        <v>1820960</v>
      </c>
      <c r="H92" s="39">
        <f t="shared" ref="H92:L92" si="8">H95+H98+H102+H106+H110+H114+H118+H121+H124+H127+H130+H134+H138+H142</f>
        <v>10635335</v>
      </c>
      <c r="I92" s="82">
        <f t="shared" si="8"/>
        <v>22083109</v>
      </c>
      <c r="J92" s="39">
        <f t="shared" si="8"/>
        <v>2870900</v>
      </c>
      <c r="K92" s="81">
        <f t="shared" si="8"/>
        <v>923100</v>
      </c>
      <c r="L92" s="83">
        <f t="shared" si="8"/>
        <v>38333404</v>
      </c>
    </row>
    <row r="93" spans="1:13" ht="19.5" customHeight="1" x14ac:dyDescent="0.25">
      <c r="A93" s="34"/>
      <c r="B93" s="303" t="s">
        <v>18</v>
      </c>
      <c r="C93" s="304"/>
      <c r="D93" s="304"/>
      <c r="E93" s="305"/>
      <c r="F93" s="113">
        <f>F96+F100+F104+F108+F112+F116+F119+F122+F125+F128+F132+F136+F140+F144</f>
        <v>4298600</v>
      </c>
      <c r="G93" s="84">
        <f>G96+G100+G104+G108+G112+G116+G119+G122+G125+G128+G132+G136+G140+G144</f>
        <v>532400</v>
      </c>
      <c r="H93" s="42">
        <f t="shared" ref="H93:L94" si="9">H96+H100+H104+H108+H112+H116+H119+H122+H125+H128+H132+H136+H140+H144</f>
        <v>776700</v>
      </c>
      <c r="I93" s="85">
        <f t="shared" si="9"/>
        <v>710900</v>
      </c>
      <c r="J93" s="42">
        <f t="shared" si="9"/>
        <v>870900</v>
      </c>
      <c r="K93" s="84">
        <f t="shared" si="9"/>
        <v>923100</v>
      </c>
      <c r="L93" s="50">
        <f t="shared" si="9"/>
        <v>3814000</v>
      </c>
    </row>
    <row r="94" spans="1:13" ht="19.5" customHeight="1" thickBot="1" x14ac:dyDescent="0.3">
      <c r="A94" s="36"/>
      <c r="B94" s="306" t="s">
        <v>19</v>
      </c>
      <c r="C94" s="307"/>
      <c r="D94" s="307"/>
      <c r="E94" s="308"/>
      <c r="F94" s="115">
        <f>F97+F101+F105+F109+F113+F117+F120+F123+F126+F129+F133+F137+F141+F145</f>
        <v>40262179</v>
      </c>
      <c r="G94" s="86">
        <f>G97+G101+G105+G109+G113+G117+G120+G123+G126+G129+G133+G137+G141+G145</f>
        <v>1288560</v>
      </c>
      <c r="H94" s="45">
        <f t="shared" si="9"/>
        <v>9858635</v>
      </c>
      <c r="I94" s="87">
        <f t="shared" si="9"/>
        <v>21372209</v>
      </c>
      <c r="J94" s="45">
        <f t="shared" si="9"/>
        <v>2000000</v>
      </c>
      <c r="K94" s="86">
        <f t="shared" si="9"/>
        <v>0</v>
      </c>
      <c r="L94" s="53">
        <f t="shared" si="9"/>
        <v>34519404</v>
      </c>
    </row>
    <row r="95" spans="1:13" ht="24.75" customHeight="1" x14ac:dyDescent="0.25">
      <c r="A95" s="177">
        <v>16</v>
      </c>
      <c r="B95" s="125" t="s">
        <v>75</v>
      </c>
      <c r="C95" s="181" t="s">
        <v>76</v>
      </c>
      <c r="D95" s="214" t="s">
        <v>77</v>
      </c>
      <c r="E95" s="309" t="s">
        <v>78</v>
      </c>
      <c r="F95" s="119">
        <f>1149000</f>
        <v>1149000</v>
      </c>
      <c r="G95" s="88">
        <f>183000</f>
        <v>183000</v>
      </c>
      <c r="H95" s="89">
        <f>188000</f>
        <v>188000</v>
      </c>
      <c r="I95" s="89">
        <f>194000</f>
        <v>194000</v>
      </c>
      <c r="J95" s="89">
        <f>200000</f>
        <v>200000</v>
      </c>
      <c r="K95" s="90">
        <f>206000</f>
        <v>206000</v>
      </c>
      <c r="L95" s="91">
        <f>971000</f>
        <v>971000</v>
      </c>
    </row>
    <row r="96" spans="1:13" x14ac:dyDescent="0.25">
      <c r="A96" s="269"/>
      <c r="B96" s="98" t="s">
        <v>12</v>
      </c>
      <c r="C96" s="267"/>
      <c r="D96" s="187"/>
      <c r="E96" s="310"/>
      <c r="F96" s="113">
        <f>1149000</f>
        <v>1149000</v>
      </c>
      <c r="G96" s="54">
        <f>183000</f>
        <v>183000</v>
      </c>
      <c r="H96" s="48">
        <f>188000</f>
        <v>188000</v>
      </c>
      <c r="I96" s="48">
        <f>194000</f>
        <v>194000</v>
      </c>
      <c r="J96" s="48">
        <f>200000</f>
        <v>200000</v>
      </c>
      <c r="K96" s="49">
        <f>206000</f>
        <v>206000</v>
      </c>
      <c r="L96" s="50">
        <f>971000</f>
        <v>971000</v>
      </c>
    </row>
    <row r="97" spans="1:12" ht="17.25" thickBot="1" x14ac:dyDescent="0.3">
      <c r="A97" s="270"/>
      <c r="B97" s="124" t="s">
        <v>13</v>
      </c>
      <c r="C97" s="268"/>
      <c r="D97" s="188"/>
      <c r="E97" s="311"/>
      <c r="F97" s="115"/>
      <c r="G97" s="92"/>
      <c r="H97" s="51"/>
      <c r="I97" s="51"/>
      <c r="J97" s="51"/>
      <c r="K97" s="52"/>
      <c r="L97" s="53">
        <f>F97-U97</f>
        <v>0</v>
      </c>
    </row>
    <row r="98" spans="1:12" ht="42" customHeight="1" x14ac:dyDescent="0.25">
      <c r="A98" s="318">
        <v>17</v>
      </c>
      <c r="B98" s="137" t="s">
        <v>79</v>
      </c>
      <c r="C98" s="322" t="s">
        <v>80</v>
      </c>
      <c r="D98" s="325" t="s">
        <v>22</v>
      </c>
      <c r="E98" s="309" t="s">
        <v>81</v>
      </c>
      <c r="F98" s="220">
        <f>15237046</f>
        <v>15237046</v>
      </c>
      <c r="G98" s="226"/>
      <c r="H98" s="202"/>
      <c r="I98" s="202">
        <f>7500000+7500000</f>
        <v>15000000</v>
      </c>
      <c r="J98" s="202"/>
      <c r="K98" s="223"/>
      <c r="L98" s="206">
        <f>15000000</f>
        <v>15000000</v>
      </c>
    </row>
    <row r="99" spans="1:12" ht="23.25" customHeight="1" x14ac:dyDescent="0.25">
      <c r="A99" s="319"/>
      <c r="B99" s="97" t="s">
        <v>82</v>
      </c>
      <c r="C99" s="323"/>
      <c r="D99" s="326"/>
      <c r="E99" s="328"/>
      <c r="F99" s="221"/>
      <c r="G99" s="227"/>
      <c r="H99" s="230"/>
      <c r="I99" s="230"/>
      <c r="J99" s="230"/>
      <c r="K99" s="253"/>
      <c r="L99" s="247"/>
    </row>
    <row r="100" spans="1:12" x14ac:dyDescent="0.25">
      <c r="A100" s="320"/>
      <c r="B100" s="98" t="s">
        <v>12</v>
      </c>
      <c r="C100" s="266"/>
      <c r="D100" s="235"/>
      <c r="E100" s="316"/>
      <c r="F100" s="113"/>
      <c r="G100" s="56"/>
      <c r="H100" s="48"/>
      <c r="I100" s="48"/>
      <c r="J100" s="48"/>
      <c r="K100" s="49"/>
      <c r="L100" s="50">
        <f>F100-U100</f>
        <v>0</v>
      </c>
    </row>
    <row r="101" spans="1:12" ht="17.25" thickBot="1" x14ac:dyDescent="0.3">
      <c r="A101" s="321"/>
      <c r="B101" s="124" t="s">
        <v>83</v>
      </c>
      <c r="C101" s="324"/>
      <c r="D101" s="327"/>
      <c r="E101" s="317"/>
      <c r="F101" s="115">
        <f>15237046</f>
        <v>15237046</v>
      </c>
      <c r="G101" s="55"/>
      <c r="H101" s="51"/>
      <c r="I101" s="51">
        <f>7500000+7500000</f>
        <v>15000000</v>
      </c>
      <c r="J101" s="51"/>
      <c r="K101" s="52"/>
      <c r="L101" s="53">
        <f>15000000</f>
        <v>15000000</v>
      </c>
    </row>
    <row r="102" spans="1:12" ht="57.75" customHeight="1" x14ac:dyDescent="0.25">
      <c r="A102" s="178">
        <v>18</v>
      </c>
      <c r="B102" s="137" t="s">
        <v>84</v>
      </c>
      <c r="C102" s="181" t="s">
        <v>80</v>
      </c>
      <c r="D102" s="185" t="s">
        <v>22</v>
      </c>
      <c r="E102" s="314" t="s">
        <v>85</v>
      </c>
      <c r="F102" s="220">
        <f>14668467</f>
        <v>14668467</v>
      </c>
      <c r="G102" s="226"/>
      <c r="H102" s="202">
        <v>4000000</v>
      </c>
      <c r="I102" s="202">
        <v>5602209</v>
      </c>
      <c r="J102" s="202"/>
      <c r="K102" s="223"/>
      <c r="L102" s="206">
        <f>9602209</f>
        <v>9602209</v>
      </c>
    </row>
    <row r="103" spans="1:12" ht="24.75" customHeight="1" x14ac:dyDescent="0.25">
      <c r="A103" s="178"/>
      <c r="B103" s="97" t="s">
        <v>82</v>
      </c>
      <c r="C103" s="182"/>
      <c r="D103" s="186"/>
      <c r="E103" s="315"/>
      <c r="F103" s="221"/>
      <c r="G103" s="227"/>
      <c r="H103" s="230"/>
      <c r="I103" s="230"/>
      <c r="J103" s="230"/>
      <c r="K103" s="253"/>
      <c r="L103" s="247"/>
    </row>
    <row r="104" spans="1:12" x14ac:dyDescent="0.25">
      <c r="A104" s="312"/>
      <c r="B104" s="98" t="s">
        <v>12</v>
      </c>
      <c r="C104" s="267"/>
      <c r="D104" s="187"/>
      <c r="E104" s="316"/>
      <c r="F104" s="113"/>
      <c r="G104" s="56"/>
      <c r="H104" s="48"/>
      <c r="I104" s="48"/>
      <c r="J104" s="48"/>
      <c r="K104" s="49"/>
      <c r="L104" s="50">
        <f>F104-U104</f>
        <v>0</v>
      </c>
    </row>
    <row r="105" spans="1:12" ht="17.25" thickBot="1" x14ac:dyDescent="0.3">
      <c r="A105" s="313"/>
      <c r="B105" s="124" t="s">
        <v>13</v>
      </c>
      <c r="C105" s="268"/>
      <c r="D105" s="188"/>
      <c r="E105" s="317"/>
      <c r="F105" s="115">
        <f>14668467</f>
        <v>14668467</v>
      </c>
      <c r="G105" s="55"/>
      <c r="H105" s="51">
        <v>4000000</v>
      </c>
      <c r="I105" s="51">
        <v>5602209</v>
      </c>
      <c r="J105" s="51"/>
      <c r="K105" s="52"/>
      <c r="L105" s="53">
        <f>9602209</f>
        <v>9602209</v>
      </c>
    </row>
    <row r="106" spans="1:12" ht="39.75" customHeight="1" x14ac:dyDescent="0.25">
      <c r="A106" s="177">
        <v>19</v>
      </c>
      <c r="B106" s="137" t="s">
        <v>86</v>
      </c>
      <c r="C106" s="322" t="s">
        <v>87</v>
      </c>
      <c r="D106" s="325" t="s">
        <v>22</v>
      </c>
      <c r="E106" s="314" t="s">
        <v>88</v>
      </c>
      <c r="F106" s="220">
        <f>2031980</f>
        <v>2031980</v>
      </c>
      <c r="G106" s="226"/>
      <c r="H106" s="202"/>
      <c r="I106" s="202"/>
      <c r="J106" s="202">
        <v>2000000</v>
      </c>
      <c r="K106" s="223"/>
      <c r="L106" s="206">
        <f>2000000</f>
        <v>2000000</v>
      </c>
    </row>
    <row r="107" spans="1:12" ht="24" customHeight="1" x14ac:dyDescent="0.25">
      <c r="A107" s="178"/>
      <c r="B107" s="97" t="s">
        <v>89</v>
      </c>
      <c r="C107" s="323"/>
      <c r="D107" s="326"/>
      <c r="E107" s="315"/>
      <c r="F107" s="221"/>
      <c r="G107" s="227"/>
      <c r="H107" s="230"/>
      <c r="I107" s="230"/>
      <c r="J107" s="230"/>
      <c r="K107" s="253"/>
      <c r="L107" s="247"/>
    </row>
    <row r="108" spans="1:12" x14ac:dyDescent="0.25">
      <c r="A108" s="312"/>
      <c r="B108" s="98" t="s">
        <v>12</v>
      </c>
      <c r="C108" s="329"/>
      <c r="D108" s="235"/>
      <c r="E108" s="316"/>
      <c r="F108" s="113"/>
      <c r="G108" s="56"/>
      <c r="H108" s="48"/>
      <c r="I108" s="48"/>
      <c r="J108" s="48"/>
      <c r="K108" s="49"/>
      <c r="L108" s="50">
        <f>F108-U108</f>
        <v>0</v>
      </c>
    </row>
    <row r="109" spans="1:12" ht="17.25" thickBot="1" x14ac:dyDescent="0.3">
      <c r="A109" s="313"/>
      <c r="B109" s="124" t="s">
        <v>83</v>
      </c>
      <c r="C109" s="330"/>
      <c r="D109" s="327"/>
      <c r="E109" s="317"/>
      <c r="F109" s="115">
        <f>2031980</f>
        <v>2031980</v>
      </c>
      <c r="G109" s="55"/>
      <c r="H109" s="51"/>
      <c r="I109" s="51"/>
      <c r="J109" s="51">
        <v>2000000</v>
      </c>
      <c r="K109" s="52"/>
      <c r="L109" s="53">
        <f>2000000</f>
        <v>2000000</v>
      </c>
    </row>
    <row r="110" spans="1:12" ht="47.25" customHeight="1" x14ac:dyDescent="0.25">
      <c r="A110" s="318">
        <v>20</v>
      </c>
      <c r="B110" s="137" t="s">
        <v>90</v>
      </c>
      <c r="C110" s="322" t="s">
        <v>59</v>
      </c>
      <c r="D110" s="325" t="s">
        <v>22</v>
      </c>
      <c r="E110" s="314" t="s">
        <v>91</v>
      </c>
      <c r="F110" s="220">
        <f>730000</f>
        <v>730000</v>
      </c>
      <c r="G110" s="226">
        <f>300000</f>
        <v>300000</v>
      </c>
      <c r="H110" s="202">
        <f>300000</f>
        <v>300000</v>
      </c>
      <c r="I110" s="202"/>
      <c r="J110" s="202"/>
      <c r="K110" s="223"/>
      <c r="L110" s="206">
        <f>600000</f>
        <v>600000</v>
      </c>
    </row>
    <row r="111" spans="1:12" ht="23.25" customHeight="1" x14ac:dyDescent="0.25">
      <c r="A111" s="319"/>
      <c r="B111" s="97" t="s">
        <v>92</v>
      </c>
      <c r="C111" s="323"/>
      <c r="D111" s="326"/>
      <c r="E111" s="315"/>
      <c r="F111" s="221"/>
      <c r="G111" s="227"/>
      <c r="H111" s="230"/>
      <c r="I111" s="230"/>
      <c r="J111" s="230"/>
      <c r="K111" s="253"/>
      <c r="L111" s="247"/>
    </row>
    <row r="112" spans="1:12" x14ac:dyDescent="0.25">
      <c r="A112" s="320"/>
      <c r="B112" s="98" t="s">
        <v>12</v>
      </c>
      <c r="C112" s="329"/>
      <c r="D112" s="235"/>
      <c r="E112" s="316"/>
      <c r="F112" s="113"/>
      <c r="G112" s="56"/>
      <c r="H112" s="48"/>
      <c r="I112" s="48"/>
      <c r="J112" s="48"/>
      <c r="K112" s="49"/>
      <c r="L112" s="50">
        <f>F112-U112</f>
        <v>0</v>
      </c>
    </row>
    <row r="113" spans="1:12" ht="17.25" thickBot="1" x14ac:dyDescent="0.3">
      <c r="A113" s="321"/>
      <c r="B113" s="124" t="s">
        <v>83</v>
      </c>
      <c r="C113" s="330"/>
      <c r="D113" s="327"/>
      <c r="E113" s="317"/>
      <c r="F113" s="115">
        <f>730000</f>
        <v>730000</v>
      </c>
      <c r="G113" s="55">
        <f>300000</f>
        <v>300000</v>
      </c>
      <c r="H113" s="51">
        <f>300000</f>
        <v>300000</v>
      </c>
      <c r="I113" s="51"/>
      <c r="J113" s="51"/>
      <c r="K113" s="52"/>
      <c r="L113" s="53">
        <f>600000</f>
        <v>600000</v>
      </c>
    </row>
    <row r="114" spans="1:12" ht="42.75" customHeight="1" x14ac:dyDescent="0.25">
      <c r="A114" s="177">
        <v>21</v>
      </c>
      <c r="B114" s="137" t="s">
        <v>93</v>
      </c>
      <c r="C114" s="322" t="s">
        <v>45</v>
      </c>
      <c r="D114" s="325" t="s">
        <v>22</v>
      </c>
      <c r="E114" s="314" t="s">
        <v>94</v>
      </c>
      <c r="F114" s="220">
        <f>560000</f>
        <v>560000</v>
      </c>
      <c r="G114" s="226">
        <f>380000</f>
        <v>380000</v>
      </c>
      <c r="H114" s="202"/>
      <c r="I114" s="202"/>
      <c r="J114" s="202"/>
      <c r="K114" s="223"/>
      <c r="L114" s="206">
        <f>380000</f>
        <v>380000</v>
      </c>
    </row>
    <row r="115" spans="1:12" ht="25.5" customHeight="1" x14ac:dyDescent="0.25">
      <c r="A115" s="178"/>
      <c r="B115" s="97" t="s">
        <v>92</v>
      </c>
      <c r="C115" s="323"/>
      <c r="D115" s="326"/>
      <c r="E115" s="315"/>
      <c r="F115" s="221"/>
      <c r="G115" s="227"/>
      <c r="H115" s="203"/>
      <c r="I115" s="203"/>
      <c r="J115" s="203"/>
      <c r="K115" s="205"/>
      <c r="L115" s="207"/>
    </row>
    <row r="116" spans="1:12" x14ac:dyDescent="0.25">
      <c r="A116" s="312"/>
      <c r="B116" s="98" t="s">
        <v>12</v>
      </c>
      <c r="C116" s="331"/>
      <c r="D116" s="235"/>
      <c r="E116" s="316"/>
      <c r="F116" s="113"/>
      <c r="G116" s="56"/>
      <c r="H116" s="48"/>
      <c r="I116" s="48"/>
      <c r="J116" s="48"/>
      <c r="K116" s="49"/>
      <c r="L116" s="50">
        <f t="shared" ref="L116:L121" si="10">F116-U116</f>
        <v>0</v>
      </c>
    </row>
    <row r="117" spans="1:12" ht="33.75" thickBot="1" x14ac:dyDescent="0.3">
      <c r="A117" s="313"/>
      <c r="B117" s="124" t="s">
        <v>95</v>
      </c>
      <c r="C117" s="332"/>
      <c r="D117" s="327"/>
      <c r="E117" s="317"/>
      <c r="F117" s="115">
        <f>560000</f>
        <v>560000</v>
      </c>
      <c r="G117" s="55">
        <f>380000</f>
        <v>380000</v>
      </c>
      <c r="H117" s="51"/>
      <c r="I117" s="51"/>
      <c r="J117" s="51"/>
      <c r="K117" s="52"/>
      <c r="L117" s="53">
        <f>380000</f>
        <v>380000</v>
      </c>
    </row>
    <row r="118" spans="1:12" ht="48.75" customHeight="1" x14ac:dyDescent="0.25">
      <c r="A118" s="177">
        <v>22</v>
      </c>
      <c r="B118" s="125" t="s">
        <v>96</v>
      </c>
      <c r="C118" s="322" t="s">
        <v>45</v>
      </c>
      <c r="D118" s="325" t="s">
        <v>97</v>
      </c>
      <c r="E118" s="314" t="s">
        <v>98</v>
      </c>
      <c r="F118" s="119">
        <f>656000</f>
        <v>656000</v>
      </c>
      <c r="G118" s="93">
        <f>349400</f>
        <v>349400</v>
      </c>
      <c r="H118" s="89"/>
      <c r="I118" s="89"/>
      <c r="J118" s="89"/>
      <c r="K118" s="90"/>
      <c r="L118" s="91">
        <f>349400</f>
        <v>349400</v>
      </c>
    </row>
    <row r="119" spans="1:12" x14ac:dyDescent="0.25">
      <c r="A119" s="312"/>
      <c r="B119" s="98" t="s">
        <v>12</v>
      </c>
      <c r="C119" s="331"/>
      <c r="D119" s="235"/>
      <c r="E119" s="316"/>
      <c r="F119" s="113">
        <f>656000</f>
        <v>656000</v>
      </c>
      <c r="G119" s="56">
        <f>349400</f>
        <v>349400</v>
      </c>
      <c r="H119" s="48"/>
      <c r="I119" s="48"/>
      <c r="J119" s="48"/>
      <c r="K119" s="49"/>
      <c r="L119" s="50">
        <f>349400</f>
        <v>349400</v>
      </c>
    </row>
    <row r="120" spans="1:12" ht="17.25" thickBot="1" x14ac:dyDescent="0.3">
      <c r="A120" s="313"/>
      <c r="B120" s="124" t="s">
        <v>83</v>
      </c>
      <c r="C120" s="332"/>
      <c r="D120" s="327"/>
      <c r="E120" s="317"/>
      <c r="F120" s="115"/>
      <c r="G120" s="55"/>
      <c r="H120" s="51"/>
      <c r="I120" s="51"/>
      <c r="J120" s="51"/>
      <c r="K120" s="52"/>
      <c r="L120" s="53">
        <f t="shared" si="10"/>
        <v>0</v>
      </c>
    </row>
    <row r="121" spans="1:12" ht="48.75" customHeight="1" x14ac:dyDescent="0.25">
      <c r="A121" s="177">
        <v>23</v>
      </c>
      <c r="B121" s="125" t="s">
        <v>99</v>
      </c>
      <c r="C121" s="322" t="s">
        <v>100</v>
      </c>
      <c r="D121" s="325" t="s">
        <v>97</v>
      </c>
      <c r="E121" s="314" t="s">
        <v>28</v>
      </c>
      <c r="F121" s="119">
        <f>861800</f>
        <v>861800</v>
      </c>
      <c r="G121" s="93"/>
      <c r="H121" s="89">
        <f>471600</f>
        <v>471600</v>
      </c>
      <c r="I121" s="89">
        <f>290200</f>
        <v>290200</v>
      </c>
      <c r="J121" s="89">
        <f>100000</f>
        <v>100000</v>
      </c>
      <c r="K121" s="90"/>
      <c r="L121" s="91">
        <f t="shared" si="10"/>
        <v>861800</v>
      </c>
    </row>
    <row r="122" spans="1:12" x14ac:dyDescent="0.25">
      <c r="A122" s="312"/>
      <c r="B122" s="98" t="s">
        <v>12</v>
      </c>
      <c r="C122" s="331"/>
      <c r="D122" s="235"/>
      <c r="E122" s="316"/>
      <c r="F122" s="113">
        <f>861800</f>
        <v>861800</v>
      </c>
      <c r="G122" s="56"/>
      <c r="H122" s="48">
        <f>471600</f>
        <v>471600</v>
      </c>
      <c r="I122" s="48">
        <f>290200</f>
        <v>290200</v>
      </c>
      <c r="J122" s="48">
        <f>100000</f>
        <v>100000</v>
      </c>
      <c r="K122" s="49"/>
      <c r="L122" s="50">
        <f>F122-U786</f>
        <v>861800</v>
      </c>
    </row>
    <row r="123" spans="1:12" ht="17.25" thickBot="1" x14ac:dyDescent="0.3">
      <c r="A123" s="313"/>
      <c r="B123" s="124" t="s">
        <v>83</v>
      </c>
      <c r="C123" s="332"/>
      <c r="D123" s="327"/>
      <c r="E123" s="317"/>
      <c r="F123" s="115"/>
      <c r="G123" s="55"/>
      <c r="H123" s="51"/>
      <c r="I123" s="51"/>
      <c r="J123" s="51"/>
      <c r="K123" s="52"/>
      <c r="L123" s="53">
        <f t="shared" ref="L123:L130" si="11">F123-U123</f>
        <v>0</v>
      </c>
    </row>
    <row r="124" spans="1:12" ht="61.5" customHeight="1" x14ac:dyDescent="0.25">
      <c r="A124" s="177">
        <v>24</v>
      </c>
      <c r="B124" s="125" t="s">
        <v>101</v>
      </c>
      <c r="C124" s="322" t="s">
        <v>102</v>
      </c>
      <c r="D124" s="325" t="s">
        <v>97</v>
      </c>
      <c r="E124" s="314" t="s">
        <v>28</v>
      </c>
      <c r="F124" s="119">
        <f>599300</f>
        <v>599300</v>
      </c>
      <c r="G124" s="93"/>
      <c r="H124" s="89">
        <f>117100</f>
        <v>117100</v>
      </c>
      <c r="I124" s="89">
        <f>226700</f>
        <v>226700</v>
      </c>
      <c r="J124" s="89">
        <f>127400</f>
        <v>127400</v>
      </c>
      <c r="K124" s="90">
        <f>128100</f>
        <v>128100</v>
      </c>
      <c r="L124" s="91">
        <f t="shared" si="11"/>
        <v>599300</v>
      </c>
    </row>
    <row r="125" spans="1:12" x14ac:dyDescent="0.25">
      <c r="A125" s="312"/>
      <c r="B125" s="98" t="s">
        <v>12</v>
      </c>
      <c r="C125" s="234"/>
      <c r="D125" s="231"/>
      <c r="E125" s="334"/>
      <c r="F125" s="113">
        <f>599300</f>
        <v>599300</v>
      </c>
      <c r="G125" s="56"/>
      <c r="H125" s="48">
        <f>117100</f>
        <v>117100</v>
      </c>
      <c r="I125" s="48">
        <f>226700</f>
        <v>226700</v>
      </c>
      <c r="J125" s="48">
        <f>127400</f>
        <v>127400</v>
      </c>
      <c r="K125" s="49">
        <f>128100</f>
        <v>128100</v>
      </c>
      <c r="L125" s="50">
        <f t="shared" si="11"/>
        <v>599300</v>
      </c>
    </row>
    <row r="126" spans="1:12" ht="17.25" thickBot="1" x14ac:dyDescent="0.3">
      <c r="A126" s="313"/>
      <c r="B126" s="124" t="s">
        <v>83</v>
      </c>
      <c r="C126" s="333"/>
      <c r="D126" s="232"/>
      <c r="E126" s="335"/>
      <c r="F126" s="115"/>
      <c r="G126" s="55"/>
      <c r="H126" s="51"/>
      <c r="I126" s="51"/>
      <c r="J126" s="51"/>
      <c r="K126" s="52"/>
      <c r="L126" s="53">
        <f t="shared" si="11"/>
        <v>0</v>
      </c>
    </row>
    <row r="127" spans="1:12" ht="45" customHeight="1" x14ac:dyDescent="0.25">
      <c r="A127" s="177">
        <v>25</v>
      </c>
      <c r="B127" s="125" t="s">
        <v>103</v>
      </c>
      <c r="C127" s="322" t="s">
        <v>104</v>
      </c>
      <c r="D127" s="325" t="s">
        <v>97</v>
      </c>
      <c r="E127" s="314" t="s">
        <v>105</v>
      </c>
      <c r="F127" s="119">
        <f>1032500</f>
        <v>1032500</v>
      </c>
      <c r="G127" s="93"/>
      <c r="H127" s="89"/>
      <c r="I127" s="89"/>
      <c r="J127" s="89">
        <v>443500</v>
      </c>
      <c r="K127" s="90">
        <v>589000</v>
      </c>
      <c r="L127" s="91">
        <f t="shared" si="11"/>
        <v>1032500</v>
      </c>
    </row>
    <row r="128" spans="1:12" x14ac:dyDescent="0.25">
      <c r="A128" s="178"/>
      <c r="B128" s="98" t="s">
        <v>12</v>
      </c>
      <c r="C128" s="331"/>
      <c r="D128" s="235"/>
      <c r="E128" s="316"/>
      <c r="F128" s="113">
        <f>1032500</f>
        <v>1032500</v>
      </c>
      <c r="G128" s="56"/>
      <c r="H128" s="48"/>
      <c r="I128" s="48"/>
      <c r="J128" s="48">
        <v>443500</v>
      </c>
      <c r="K128" s="49">
        <v>589000</v>
      </c>
      <c r="L128" s="50">
        <f t="shared" si="11"/>
        <v>1032500</v>
      </c>
    </row>
    <row r="129" spans="1:12" ht="17.25" thickBot="1" x14ac:dyDescent="0.3">
      <c r="A129" s="178"/>
      <c r="B129" s="124" t="s">
        <v>83</v>
      </c>
      <c r="C129" s="332"/>
      <c r="D129" s="327"/>
      <c r="E129" s="317"/>
      <c r="F129" s="115"/>
      <c r="G129" s="55"/>
      <c r="H129" s="51"/>
      <c r="I129" s="51"/>
      <c r="J129" s="51"/>
      <c r="K129" s="52"/>
      <c r="L129" s="53">
        <f t="shared" si="11"/>
        <v>0</v>
      </c>
    </row>
    <row r="130" spans="1:12" ht="42" customHeight="1" x14ac:dyDescent="0.25">
      <c r="A130" s="177">
        <v>26</v>
      </c>
      <c r="B130" s="125" t="s">
        <v>106</v>
      </c>
      <c r="C130" s="181" t="s">
        <v>64</v>
      </c>
      <c r="D130" s="185" t="s">
        <v>107</v>
      </c>
      <c r="E130" s="314" t="s">
        <v>108</v>
      </c>
      <c r="F130" s="220">
        <f>880000</f>
        <v>880000</v>
      </c>
      <c r="G130" s="226">
        <f>110000</f>
        <v>110000</v>
      </c>
      <c r="H130" s="202"/>
      <c r="I130" s="202">
        <v>770000</v>
      </c>
      <c r="J130" s="202"/>
      <c r="K130" s="223"/>
      <c r="L130" s="206">
        <f t="shared" si="11"/>
        <v>880000</v>
      </c>
    </row>
    <row r="131" spans="1:12" ht="38.25" customHeight="1" x14ac:dyDescent="0.25">
      <c r="A131" s="178"/>
      <c r="B131" s="126" t="s">
        <v>109</v>
      </c>
      <c r="C131" s="182"/>
      <c r="D131" s="186"/>
      <c r="E131" s="315"/>
      <c r="F131" s="221"/>
      <c r="G131" s="255"/>
      <c r="H131" s="230"/>
      <c r="I131" s="203"/>
      <c r="J131" s="203"/>
      <c r="K131" s="205"/>
      <c r="L131" s="207"/>
    </row>
    <row r="132" spans="1:12" x14ac:dyDescent="0.25">
      <c r="A132" s="178"/>
      <c r="B132" s="98" t="s">
        <v>12</v>
      </c>
      <c r="C132" s="183"/>
      <c r="D132" s="187"/>
      <c r="E132" s="316"/>
      <c r="F132" s="113"/>
      <c r="G132" s="56"/>
      <c r="H132" s="49"/>
      <c r="I132" s="48"/>
      <c r="J132" s="58"/>
      <c r="K132" s="49"/>
      <c r="L132" s="50">
        <f>F132-U132</f>
        <v>0</v>
      </c>
    </row>
    <row r="133" spans="1:12" ht="17.25" thickBot="1" x14ac:dyDescent="0.3">
      <c r="A133" s="233"/>
      <c r="B133" s="100" t="s">
        <v>83</v>
      </c>
      <c r="C133" s="336"/>
      <c r="D133" s="337"/>
      <c r="E133" s="316"/>
      <c r="F133" s="114">
        <f>880000</f>
        <v>880000</v>
      </c>
      <c r="G133" s="74">
        <f>110000</f>
        <v>110000</v>
      </c>
      <c r="H133" s="76"/>
      <c r="I133" s="75">
        <v>770000</v>
      </c>
      <c r="J133" s="77"/>
      <c r="K133" s="76"/>
      <c r="L133" s="78">
        <f>F133-U133</f>
        <v>880000</v>
      </c>
    </row>
    <row r="134" spans="1:12" ht="27" customHeight="1" x14ac:dyDescent="0.25">
      <c r="A134" s="177">
        <v>27</v>
      </c>
      <c r="B134" s="138" t="s">
        <v>110</v>
      </c>
      <c r="C134" s="181" t="s">
        <v>45</v>
      </c>
      <c r="D134" s="344" t="s">
        <v>50</v>
      </c>
      <c r="E134" s="346" t="s">
        <v>111</v>
      </c>
      <c r="F134" s="220">
        <f>349379</f>
        <v>349379</v>
      </c>
      <c r="G134" s="226">
        <f>499781-169221</f>
        <v>330560</v>
      </c>
      <c r="H134" s="202"/>
      <c r="I134" s="202"/>
      <c r="J134" s="202"/>
      <c r="K134" s="223"/>
      <c r="L134" s="206">
        <f>330560</f>
        <v>330560</v>
      </c>
    </row>
    <row r="135" spans="1:12" x14ac:dyDescent="0.25">
      <c r="A135" s="178"/>
      <c r="B135" s="127" t="s">
        <v>112</v>
      </c>
      <c r="C135" s="266"/>
      <c r="D135" s="342"/>
      <c r="E135" s="347"/>
      <c r="F135" s="221"/>
      <c r="G135" s="255"/>
      <c r="H135" s="230"/>
      <c r="I135" s="230"/>
      <c r="J135" s="230"/>
      <c r="K135" s="253"/>
      <c r="L135" s="247"/>
    </row>
    <row r="136" spans="1:12" x14ac:dyDescent="0.25">
      <c r="A136" s="178"/>
      <c r="B136" s="127" t="s">
        <v>12</v>
      </c>
      <c r="C136" s="266"/>
      <c r="D136" s="342"/>
      <c r="E136" s="348"/>
      <c r="F136" s="113"/>
      <c r="G136" s="56"/>
      <c r="H136" s="49"/>
      <c r="I136" s="48"/>
      <c r="J136" s="94"/>
      <c r="K136" s="49"/>
      <c r="L136" s="50">
        <f>F136-U136</f>
        <v>0</v>
      </c>
    </row>
    <row r="137" spans="1:12" ht="17.25" thickBot="1" x14ac:dyDescent="0.3">
      <c r="A137" s="178"/>
      <c r="B137" s="128" t="s">
        <v>83</v>
      </c>
      <c r="C137" s="324"/>
      <c r="D137" s="345"/>
      <c r="E137" s="349"/>
      <c r="F137" s="120">
        <f>518600-169221</f>
        <v>349379</v>
      </c>
      <c r="G137" s="122">
        <f>499781-169221</f>
        <v>330560</v>
      </c>
      <c r="H137" s="96"/>
      <c r="I137" s="51"/>
      <c r="J137" s="95"/>
      <c r="K137" s="96"/>
      <c r="L137" s="53">
        <f>330560</f>
        <v>330560</v>
      </c>
    </row>
    <row r="138" spans="1:12" ht="42.75" customHeight="1" x14ac:dyDescent="0.25">
      <c r="A138" s="177">
        <v>28</v>
      </c>
      <c r="B138" s="97" t="s">
        <v>113</v>
      </c>
      <c r="C138" s="340" t="s">
        <v>114</v>
      </c>
      <c r="D138" s="342" t="s">
        <v>50</v>
      </c>
      <c r="E138" s="190" t="s">
        <v>115</v>
      </c>
      <c r="F138" s="220">
        <f>3690307</f>
        <v>3690307</v>
      </c>
      <c r="G138" s="200"/>
      <c r="H138" s="202">
        <v>3611635</v>
      </c>
      <c r="I138" s="202"/>
      <c r="J138" s="202"/>
      <c r="K138" s="223"/>
      <c r="L138" s="206">
        <f>3611635</f>
        <v>3611635</v>
      </c>
    </row>
    <row r="139" spans="1:12" ht="35.25" customHeight="1" x14ac:dyDescent="0.25">
      <c r="A139" s="178"/>
      <c r="B139" s="97" t="s">
        <v>109</v>
      </c>
      <c r="C139" s="340"/>
      <c r="D139" s="342"/>
      <c r="E139" s="190"/>
      <c r="F139" s="221"/>
      <c r="G139" s="222"/>
      <c r="H139" s="230"/>
      <c r="I139" s="230"/>
      <c r="J139" s="230"/>
      <c r="K139" s="253"/>
      <c r="L139" s="247"/>
    </row>
    <row r="140" spans="1:12" x14ac:dyDescent="0.25">
      <c r="A140" s="178"/>
      <c r="B140" s="98" t="s">
        <v>12</v>
      </c>
      <c r="C140" s="341"/>
      <c r="D140" s="343"/>
      <c r="E140" s="191"/>
      <c r="F140" s="113"/>
      <c r="G140" s="99"/>
      <c r="H140" s="48"/>
      <c r="I140" s="48"/>
      <c r="J140" s="58"/>
      <c r="K140" s="49"/>
      <c r="L140" s="50">
        <f>F140-T140</f>
        <v>0</v>
      </c>
    </row>
    <row r="141" spans="1:12" ht="17.25" thickBot="1" x14ac:dyDescent="0.3">
      <c r="A141" s="233"/>
      <c r="B141" s="100" t="s">
        <v>13</v>
      </c>
      <c r="C141" s="341"/>
      <c r="D141" s="343"/>
      <c r="E141" s="191"/>
      <c r="F141" s="114">
        <f>3690307</f>
        <v>3690307</v>
      </c>
      <c r="G141" s="101"/>
      <c r="H141" s="75">
        <v>3611635</v>
      </c>
      <c r="I141" s="75"/>
      <c r="J141" s="77"/>
      <c r="K141" s="76"/>
      <c r="L141" s="78">
        <f>3611635</f>
        <v>3611635</v>
      </c>
    </row>
    <row r="142" spans="1:12" ht="42.75" customHeight="1" x14ac:dyDescent="0.25">
      <c r="A142" s="177">
        <v>29</v>
      </c>
      <c r="B142" s="137" t="s">
        <v>116</v>
      </c>
      <c r="C142" s="181" t="s">
        <v>59</v>
      </c>
      <c r="D142" s="185" t="s">
        <v>117</v>
      </c>
      <c r="E142" s="314" t="s">
        <v>115</v>
      </c>
      <c r="F142" s="220">
        <f>2115000</f>
        <v>2115000</v>
      </c>
      <c r="G142" s="226">
        <f>100000+68000</f>
        <v>168000</v>
      </c>
      <c r="H142" s="223">
        <f>2015000-68000</f>
        <v>1947000</v>
      </c>
      <c r="I142" s="202"/>
      <c r="J142" s="202"/>
      <c r="K142" s="223"/>
      <c r="L142" s="350">
        <f>F142-U142</f>
        <v>2115000</v>
      </c>
    </row>
    <row r="143" spans="1:12" ht="41.25" customHeight="1" x14ac:dyDescent="0.25">
      <c r="A143" s="178"/>
      <c r="B143" s="97" t="s">
        <v>109</v>
      </c>
      <c r="C143" s="182"/>
      <c r="D143" s="186"/>
      <c r="E143" s="315"/>
      <c r="F143" s="221"/>
      <c r="G143" s="255"/>
      <c r="H143" s="253"/>
      <c r="I143" s="230"/>
      <c r="J143" s="230"/>
      <c r="K143" s="253"/>
      <c r="L143" s="351"/>
    </row>
    <row r="144" spans="1:12" x14ac:dyDescent="0.25">
      <c r="A144" s="178"/>
      <c r="B144" s="98" t="s">
        <v>12</v>
      </c>
      <c r="C144" s="338"/>
      <c r="D144" s="271"/>
      <c r="E144" s="316"/>
      <c r="F144" s="113"/>
      <c r="G144" s="56"/>
      <c r="H144" s="49"/>
      <c r="I144" s="48"/>
      <c r="J144" s="48"/>
      <c r="K144" s="49"/>
      <c r="L144" s="50">
        <f>F144-U144</f>
        <v>0</v>
      </c>
    </row>
    <row r="145" spans="1:12" ht="17.25" thickBot="1" x14ac:dyDescent="0.3">
      <c r="A145" s="233"/>
      <c r="B145" s="124" t="s">
        <v>13</v>
      </c>
      <c r="C145" s="339"/>
      <c r="D145" s="272"/>
      <c r="E145" s="317"/>
      <c r="F145" s="115">
        <f>2115000</f>
        <v>2115000</v>
      </c>
      <c r="G145" s="55">
        <f>100000+68000</f>
        <v>168000</v>
      </c>
      <c r="H145" s="52">
        <f>2015000-68000</f>
        <v>1947000</v>
      </c>
      <c r="I145" s="51"/>
      <c r="J145" s="51"/>
      <c r="K145" s="52"/>
      <c r="L145" s="53">
        <f>F145-U145</f>
        <v>2115000</v>
      </c>
    </row>
    <row r="146" spans="1:12" x14ac:dyDescent="0.25">
      <c r="L146" s="2"/>
    </row>
    <row r="147" spans="1:12" x14ac:dyDescent="0.25">
      <c r="L147" s="2"/>
    </row>
    <row r="148" spans="1:12" x14ac:dyDescent="0.25">
      <c r="L148" s="2"/>
    </row>
    <row r="149" spans="1:12" x14ac:dyDescent="0.25">
      <c r="L149" s="2"/>
    </row>
    <row r="150" spans="1:12" x14ac:dyDescent="0.25">
      <c r="L150" s="2"/>
    </row>
    <row r="151" spans="1:12" x14ac:dyDescent="0.25">
      <c r="L151" s="2"/>
    </row>
    <row r="152" spans="1:12" x14ac:dyDescent="0.25">
      <c r="L152" s="2"/>
    </row>
    <row r="153" spans="1:12" x14ac:dyDescent="0.25">
      <c r="L153" s="2"/>
    </row>
    <row r="154" spans="1:12" x14ac:dyDescent="0.25">
      <c r="L154" s="2"/>
    </row>
    <row r="155" spans="1:12" x14ac:dyDescent="0.25">
      <c r="L155" s="2"/>
    </row>
    <row r="156" spans="1:12" x14ac:dyDescent="0.25">
      <c r="L156" s="2"/>
    </row>
    <row r="157" spans="1:12" x14ac:dyDescent="0.25">
      <c r="L157" s="2"/>
    </row>
    <row r="158" spans="1:12" x14ac:dyDescent="0.25">
      <c r="L158" s="2"/>
    </row>
    <row r="159" spans="1:12" x14ac:dyDescent="0.25">
      <c r="L159" s="2"/>
    </row>
    <row r="160" spans="1:12" x14ac:dyDescent="0.25">
      <c r="L160" s="2"/>
    </row>
    <row r="161" spans="12:12" x14ac:dyDescent="0.25">
      <c r="L161" s="2"/>
    </row>
    <row r="162" spans="12:12" x14ac:dyDescent="0.25">
      <c r="L162" s="2"/>
    </row>
    <row r="163" spans="12:12" x14ac:dyDescent="0.25">
      <c r="L163" s="2"/>
    </row>
    <row r="164" spans="12:12" x14ac:dyDescent="0.25">
      <c r="L164" s="2"/>
    </row>
    <row r="165" spans="12:12" x14ac:dyDescent="0.25">
      <c r="L165" s="2"/>
    </row>
    <row r="166" spans="12:12" x14ac:dyDescent="0.25">
      <c r="L166" s="2"/>
    </row>
    <row r="167" spans="12:12" x14ac:dyDescent="0.25">
      <c r="L167" s="2"/>
    </row>
    <row r="168" spans="12:12" x14ac:dyDescent="0.25">
      <c r="L168" s="2"/>
    </row>
    <row r="169" spans="12:12" x14ac:dyDescent="0.25">
      <c r="L169" s="2"/>
    </row>
    <row r="170" spans="12:12" x14ac:dyDescent="0.25">
      <c r="L170" s="2"/>
    </row>
    <row r="171" spans="12:12" x14ac:dyDescent="0.25">
      <c r="L171" s="2"/>
    </row>
    <row r="172" spans="12:12" x14ac:dyDescent="0.25">
      <c r="L172" s="2"/>
    </row>
    <row r="173" spans="12:12" x14ac:dyDescent="0.25">
      <c r="L173" s="2"/>
    </row>
    <row r="174" spans="12:12" x14ac:dyDescent="0.25">
      <c r="L174" s="2"/>
    </row>
    <row r="175" spans="12:12" x14ac:dyDescent="0.25">
      <c r="L175" s="2"/>
    </row>
    <row r="176" spans="12:12" x14ac:dyDescent="0.25">
      <c r="L176" s="2"/>
    </row>
    <row r="177" spans="12:12" x14ac:dyDescent="0.25">
      <c r="L177" s="2"/>
    </row>
    <row r="178" spans="12:12" x14ac:dyDescent="0.25">
      <c r="L178" s="2"/>
    </row>
    <row r="179" spans="12:12" x14ac:dyDescent="0.25">
      <c r="L179" s="2"/>
    </row>
    <row r="180" spans="12:12" x14ac:dyDescent="0.25">
      <c r="L180" s="2"/>
    </row>
    <row r="181" spans="12:12" x14ac:dyDescent="0.25">
      <c r="L181" s="2"/>
    </row>
    <row r="182" spans="12:12" x14ac:dyDescent="0.25">
      <c r="L182" s="2"/>
    </row>
    <row r="183" spans="12:12" x14ac:dyDescent="0.25">
      <c r="L183" s="2"/>
    </row>
    <row r="184" spans="12:12" x14ac:dyDescent="0.25">
      <c r="L184" s="2"/>
    </row>
    <row r="185" spans="12:12" x14ac:dyDescent="0.25">
      <c r="L185" s="2"/>
    </row>
    <row r="193" spans="1:12" x14ac:dyDescent="0.25">
      <c r="A193" s="3"/>
      <c r="L193" s="3"/>
    </row>
    <row r="194" spans="1:12" x14ac:dyDescent="0.25">
      <c r="A194" s="3"/>
      <c r="L194" s="3"/>
    </row>
    <row r="195" spans="1:12" x14ac:dyDescent="0.25">
      <c r="A195" s="3"/>
      <c r="L195" s="3"/>
    </row>
    <row r="196" spans="1:12" x14ac:dyDescent="0.25">
      <c r="A196" s="3"/>
      <c r="L196" s="3"/>
    </row>
    <row r="197" spans="1:12" x14ac:dyDescent="0.25">
      <c r="A197" s="3"/>
      <c r="L197" s="3"/>
    </row>
    <row r="198" spans="1:12" x14ac:dyDescent="0.25">
      <c r="A198" s="3"/>
      <c r="L198" s="3"/>
    </row>
    <row r="199" spans="1:12" x14ac:dyDescent="0.25">
      <c r="A199" s="3"/>
      <c r="L199" s="3"/>
    </row>
    <row r="200" spans="1:12" x14ac:dyDescent="0.25">
      <c r="A200" s="3"/>
      <c r="L200" s="3"/>
    </row>
    <row r="201" spans="1:12" x14ac:dyDescent="0.25">
      <c r="A201" s="3"/>
      <c r="L201" s="3"/>
    </row>
    <row r="202" spans="1:12" x14ac:dyDescent="0.25">
      <c r="A202" s="3"/>
      <c r="L202" s="3"/>
    </row>
    <row r="203" spans="1:12" x14ac:dyDescent="0.25">
      <c r="A203" s="3"/>
      <c r="L203" s="3"/>
    </row>
    <row r="204" spans="1:12" x14ac:dyDescent="0.25">
      <c r="A204" s="3"/>
      <c r="L204" s="3"/>
    </row>
    <row r="205" spans="1:12" x14ac:dyDescent="0.25">
      <c r="A205" s="3"/>
      <c r="L205" s="3"/>
    </row>
    <row r="206" spans="1:12" x14ac:dyDescent="0.25">
      <c r="A206" s="3"/>
      <c r="L206" s="3"/>
    </row>
    <row r="207" spans="1:12" x14ac:dyDescent="0.25">
      <c r="A207" s="3"/>
      <c r="L207" s="3"/>
    </row>
    <row r="208" spans="1:12" x14ac:dyDescent="0.25">
      <c r="A208" s="3"/>
      <c r="L208" s="3"/>
    </row>
    <row r="209" spans="1:12" x14ac:dyDescent="0.25">
      <c r="A209" s="3"/>
      <c r="L209" s="3"/>
    </row>
    <row r="210" spans="1:12" x14ac:dyDescent="0.25">
      <c r="A210" s="3"/>
      <c r="L210" s="3"/>
    </row>
    <row r="211" spans="1:12" x14ac:dyDescent="0.25">
      <c r="A211" s="3"/>
      <c r="L211" s="3"/>
    </row>
    <row r="212" spans="1:12" x14ac:dyDescent="0.25">
      <c r="A212" s="3"/>
      <c r="L212" s="3"/>
    </row>
    <row r="213" spans="1:12" x14ac:dyDescent="0.25">
      <c r="A213" s="3"/>
      <c r="L213" s="3"/>
    </row>
    <row r="214" spans="1:12" x14ac:dyDescent="0.25">
      <c r="A214" s="3"/>
      <c r="L214" s="3"/>
    </row>
    <row r="215" spans="1:12" x14ac:dyDescent="0.25">
      <c r="A215" s="3"/>
      <c r="L215" s="3"/>
    </row>
    <row r="216" spans="1:12" x14ac:dyDescent="0.25">
      <c r="A216" s="3"/>
      <c r="L216" s="3"/>
    </row>
    <row r="217" spans="1:12" x14ac:dyDescent="0.25">
      <c r="A217" s="3"/>
      <c r="L217" s="3"/>
    </row>
    <row r="218" spans="1:12" x14ac:dyDescent="0.25">
      <c r="A218" s="3"/>
      <c r="L218" s="3"/>
    </row>
    <row r="219" spans="1:12" x14ac:dyDescent="0.25">
      <c r="A219" s="3"/>
      <c r="L219" s="3"/>
    </row>
    <row r="220" spans="1:12" x14ac:dyDescent="0.25">
      <c r="A220" s="3"/>
      <c r="L220" s="3"/>
    </row>
    <row r="221" spans="1:12" x14ac:dyDescent="0.25">
      <c r="A221" s="3"/>
      <c r="L221" s="3"/>
    </row>
    <row r="222" spans="1:12" x14ac:dyDescent="0.25">
      <c r="A222" s="3"/>
      <c r="L222" s="3"/>
    </row>
    <row r="223" spans="1:12" x14ac:dyDescent="0.25">
      <c r="A223" s="3"/>
      <c r="L223" s="3"/>
    </row>
    <row r="224" spans="1:12" x14ac:dyDescent="0.25">
      <c r="A224" s="3"/>
      <c r="L224" s="3"/>
    </row>
    <row r="225" spans="1:12" x14ac:dyDescent="0.25">
      <c r="A225" s="3"/>
      <c r="L225" s="3"/>
    </row>
    <row r="226" spans="1:12" x14ac:dyDescent="0.25">
      <c r="A226" s="3"/>
      <c r="L226" s="3"/>
    </row>
    <row r="227" spans="1:12" x14ac:dyDescent="0.25">
      <c r="A227" s="3"/>
      <c r="L227" s="3"/>
    </row>
    <row r="228" spans="1:12" x14ac:dyDescent="0.25">
      <c r="A228" s="3"/>
      <c r="L228" s="3"/>
    </row>
    <row r="229" spans="1:12" x14ac:dyDescent="0.25">
      <c r="A229" s="3"/>
      <c r="L229" s="3"/>
    </row>
    <row r="230" spans="1:12" x14ac:dyDescent="0.25">
      <c r="A230" s="3"/>
      <c r="L230" s="3"/>
    </row>
    <row r="231" spans="1:12" x14ac:dyDescent="0.25">
      <c r="A231" s="3"/>
      <c r="L231" s="3"/>
    </row>
    <row r="232" spans="1:12" x14ac:dyDescent="0.25">
      <c r="A232" s="3"/>
      <c r="L232" s="3"/>
    </row>
    <row r="233" spans="1:12" x14ac:dyDescent="0.25">
      <c r="A233" s="3"/>
      <c r="L233" s="3"/>
    </row>
    <row r="234" spans="1:12" x14ac:dyDescent="0.25">
      <c r="A234" s="3"/>
      <c r="L234" s="3"/>
    </row>
    <row r="235" spans="1:12" x14ac:dyDescent="0.25">
      <c r="A235" s="3"/>
      <c r="L235" s="3"/>
    </row>
    <row r="236" spans="1:12" x14ac:dyDescent="0.25">
      <c r="A236" s="3"/>
      <c r="L236" s="3"/>
    </row>
    <row r="237" spans="1:12" x14ac:dyDescent="0.25">
      <c r="A237" s="3"/>
      <c r="L237" s="3"/>
    </row>
    <row r="238" spans="1:12" x14ac:dyDescent="0.25">
      <c r="A238" s="3"/>
      <c r="L238" s="3"/>
    </row>
    <row r="239" spans="1:12" x14ac:dyDescent="0.25">
      <c r="A239" s="3"/>
      <c r="L239" s="3"/>
    </row>
    <row r="240" spans="1:12" x14ac:dyDescent="0.25">
      <c r="A240" s="3"/>
      <c r="L240" s="3"/>
    </row>
    <row r="241" spans="1:12" x14ac:dyDescent="0.25">
      <c r="A241" s="3"/>
      <c r="L241" s="3"/>
    </row>
    <row r="242" spans="1:12" x14ac:dyDescent="0.25">
      <c r="A242" s="3"/>
      <c r="L242" s="3"/>
    </row>
    <row r="243" spans="1:12" x14ac:dyDescent="0.25">
      <c r="A243" s="3"/>
      <c r="L243" s="3"/>
    </row>
    <row r="244" spans="1:12" x14ac:dyDescent="0.25">
      <c r="A244" s="3"/>
      <c r="L244" s="3"/>
    </row>
    <row r="245" spans="1:12" x14ac:dyDescent="0.25">
      <c r="A245" s="3"/>
      <c r="L245" s="3"/>
    </row>
    <row r="246" spans="1:12" x14ac:dyDescent="0.25">
      <c r="A246" s="3"/>
      <c r="L246" s="3"/>
    </row>
    <row r="247" spans="1:12" x14ac:dyDescent="0.25">
      <c r="A247" s="3"/>
      <c r="L247" s="3"/>
    </row>
    <row r="248" spans="1:12" x14ac:dyDescent="0.25">
      <c r="A248" s="3"/>
      <c r="L248" s="3"/>
    </row>
    <row r="249" spans="1:12" x14ac:dyDescent="0.25">
      <c r="A249" s="3"/>
      <c r="L249" s="3"/>
    </row>
    <row r="250" spans="1:12" x14ac:dyDescent="0.25">
      <c r="A250" s="3"/>
      <c r="L250" s="3"/>
    </row>
    <row r="251" spans="1:12" x14ac:dyDescent="0.25">
      <c r="A251" s="3"/>
      <c r="L251" s="3"/>
    </row>
    <row r="252" spans="1:12" x14ac:dyDescent="0.25">
      <c r="A252" s="3"/>
      <c r="L252" s="3"/>
    </row>
    <row r="253" spans="1:12" x14ac:dyDescent="0.25">
      <c r="A253" s="3"/>
      <c r="L253" s="3"/>
    </row>
    <row r="254" spans="1:12" x14ac:dyDescent="0.25">
      <c r="A254" s="3"/>
      <c r="L254" s="3"/>
    </row>
    <row r="255" spans="1:12" x14ac:dyDescent="0.25">
      <c r="A255" s="3"/>
      <c r="L255" s="3"/>
    </row>
    <row r="256" spans="1:12" x14ac:dyDescent="0.25">
      <c r="A256" s="3"/>
      <c r="L256" s="3"/>
    </row>
    <row r="257" spans="1:12" x14ac:dyDescent="0.25">
      <c r="A257" s="3"/>
      <c r="L257" s="3"/>
    </row>
    <row r="258" spans="1:12" x14ac:dyDescent="0.25">
      <c r="A258" s="3"/>
      <c r="L258" s="3"/>
    </row>
    <row r="259" spans="1:12" x14ac:dyDescent="0.25">
      <c r="A259" s="3"/>
      <c r="L259" s="3"/>
    </row>
    <row r="260" spans="1:12" x14ac:dyDescent="0.25">
      <c r="A260" s="3"/>
      <c r="L260" s="3"/>
    </row>
    <row r="261" spans="1:12" x14ac:dyDescent="0.25">
      <c r="A261" s="3"/>
      <c r="L261" s="3"/>
    </row>
    <row r="262" spans="1:12" x14ac:dyDescent="0.25">
      <c r="A262" s="3"/>
      <c r="L262" s="3"/>
    </row>
    <row r="263" spans="1:12" x14ac:dyDescent="0.25">
      <c r="A263" s="3"/>
      <c r="L263" s="3"/>
    </row>
    <row r="264" spans="1:12" x14ac:dyDescent="0.25">
      <c r="A264" s="3"/>
      <c r="L264" s="3"/>
    </row>
    <row r="265" spans="1:12" x14ac:dyDescent="0.25">
      <c r="A265" s="3"/>
      <c r="L265" s="3"/>
    </row>
    <row r="266" spans="1:12" x14ac:dyDescent="0.25">
      <c r="A266" s="3"/>
      <c r="L266" s="3"/>
    </row>
    <row r="267" spans="1:12" x14ac:dyDescent="0.25">
      <c r="A267" s="3"/>
      <c r="L267" s="3"/>
    </row>
    <row r="268" spans="1:12" x14ac:dyDescent="0.25">
      <c r="A268" s="3"/>
      <c r="L268" s="3"/>
    </row>
    <row r="269" spans="1:12" x14ac:dyDescent="0.25">
      <c r="A269" s="3"/>
      <c r="L269" s="3"/>
    </row>
    <row r="270" spans="1:12" x14ac:dyDescent="0.25">
      <c r="A270" s="3"/>
      <c r="L270" s="3"/>
    </row>
    <row r="271" spans="1:12" x14ac:dyDescent="0.25">
      <c r="A271" s="3"/>
      <c r="L271" s="3"/>
    </row>
    <row r="272" spans="1:12" x14ac:dyDescent="0.25">
      <c r="A272" s="3"/>
      <c r="L272" s="3"/>
    </row>
    <row r="273" spans="1:12" x14ac:dyDescent="0.25">
      <c r="A273" s="3"/>
      <c r="L273" s="3"/>
    </row>
    <row r="274" spans="1:12" x14ac:dyDescent="0.25">
      <c r="A274" s="3"/>
      <c r="L274" s="3"/>
    </row>
    <row r="275" spans="1:12" x14ac:dyDescent="0.25">
      <c r="A275" s="3"/>
      <c r="L275" s="3"/>
    </row>
    <row r="276" spans="1:12" x14ac:dyDescent="0.25">
      <c r="A276" s="3"/>
      <c r="L276" s="3"/>
    </row>
    <row r="277" spans="1:12" x14ac:dyDescent="0.25">
      <c r="A277" s="3"/>
      <c r="L277" s="3"/>
    </row>
    <row r="278" spans="1:12" x14ac:dyDescent="0.25">
      <c r="A278" s="3"/>
      <c r="L278" s="3"/>
    </row>
    <row r="279" spans="1:12" x14ac:dyDescent="0.25">
      <c r="A279" s="3"/>
      <c r="L279" s="3"/>
    </row>
    <row r="280" spans="1:12" x14ac:dyDescent="0.25">
      <c r="A280" s="3"/>
      <c r="L280" s="3"/>
    </row>
    <row r="281" spans="1:12" x14ac:dyDescent="0.25">
      <c r="A281" s="3"/>
      <c r="L281" s="3"/>
    </row>
    <row r="282" spans="1:12" x14ac:dyDescent="0.25">
      <c r="A282" s="3"/>
      <c r="L282" s="3"/>
    </row>
    <row r="283" spans="1:12" x14ac:dyDescent="0.25">
      <c r="A283" s="3"/>
      <c r="L283" s="3"/>
    </row>
    <row r="284" spans="1:12" x14ac:dyDescent="0.25">
      <c r="A284" s="3"/>
      <c r="L284" s="3"/>
    </row>
    <row r="285" spans="1:12" x14ac:dyDescent="0.25">
      <c r="A285" s="3"/>
      <c r="L285" s="3"/>
    </row>
    <row r="286" spans="1:12" x14ac:dyDescent="0.25">
      <c r="A286" s="3"/>
      <c r="L286" s="3"/>
    </row>
    <row r="287" spans="1:12" x14ac:dyDescent="0.25">
      <c r="A287" s="3"/>
      <c r="L287" s="3"/>
    </row>
    <row r="288" spans="1:12" x14ac:dyDescent="0.25">
      <c r="A288" s="3"/>
      <c r="L288" s="3"/>
    </row>
    <row r="289" spans="1:12" x14ac:dyDescent="0.25">
      <c r="A289" s="3"/>
      <c r="L289" s="3"/>
    </row>
    <row r="290" spans="1:12" x14ac:dyDescent="0.25">
      <c r="A290" s="3"/>
      <c r="L290" s="3"/>
    </row>
    <row r="291" spans="1:12" x14ac:dyDescent="0.25">
      <c r="A291" s="3"/>
      <c r="L291" s="3"/>
    </row>
    <row r="292" spans="1:12" x14ac:dyDescent="0.25">
      <c r="A292" s="3"/>
      <c r="L292" s="3"/>
    </row>
    <row r="293" spans="1:12" x14ac:dyDescent="0.25">
      <c r="A293" s="3"/>
      <c r="L293" s="3"/>
    </row>
    <row r="294" spans="1:12" x14ac:dyDescent="0.25">
      <c r="A294" s="3"/>
      <c r="L294" s="3"/>
    </row>
    <row r="295" spans="1:12" x14ac:dyDescent="0.25">
      <c r="A295" s="3"/>
      <c r="L295" s="3"/>
    </row>
    <row r="296" spans="1:12" x14ac:dyDescent="0.25">
      <c r="A296" s="3"/>
      <c r="L296" s="3"/>
    </row>
    <row r="297" spans="1:12" x14ac:dyDescent="0.25">
      <c r="A297" s="3"/>
      <c r="L297" s="3"/>
    </row>
    <row r="298" spans="1:12" x14ac:dyDescent="0.25">
      <c r="A298" s="3"/>
      <c r="L298" s="3"/>
    </row>
    <row r="299" spans="1:12" x14ac:dyDescent="0.25">
      <c r="A299" s="3"/>
      <c r="L299" s="3"/>
    </row>
    <row r="300" spans="1:12" x14ac:dyDescent="0.25">
      <c r="A300" s="3"/>
      <c r="L300" s="3"/>
    </row>
    <row r="301" spans="1:12" x14ac:dyDescent="0.25">
      <c r="A301" s="3"/>
      <c r="L301" s="3"/>
    </row>
    <row r="302" spans="1:12" x14ac:dyDescent="0.25">
      <c r="A302" s="3"/>
      <c r="L302" s="3"/>
    </row>
    <row r="303" spans="1:12" x14ac:dyDescent="0.25">
      <c r="A303" s="3"/>
      <c r="L303" s="3"/>
    </row>
    <row r="304" spans="1:12" x14ac:dyDescent="0.25">
      <c r="A304" s="3"/>
      <c r="L304" s="3"/>
    </row>
    <row r="305" spans="1:12" x14ac:dyDescent="0.25">
      <c r="A305" s="3"/>
      <c r="L305" s="3"/>
    </row>
    <row r="306" spans="1:12" x14ac:dyDescent="0.25">
      <c r="A306" s="3"/>
      <c r="L306" s="3"/>
    </row>
    <row r="307" spans="1:12" x14ac:dyDescent="0.25">
      <c r="A307" s="3"/>
      <c r="L307" s="3"/>
    </row>
    <row r="308" spans="1:12" x14ac:dyDescent="0.25">
      <c r="A308" s="3"/>
      <c r="L308" s="3"/>
    </row>
    <row r="309" spans="1:12" x14ac:dyDescent="0.25">
      <c r="A309" s="3"/>
      <c r="L309" s="3"/>
    </row>
    <row r="310" spans="1:12" x14ac:dyDescent="0.25">
      <c r="A310" s="3"/>
      <c r="L310" s="3"/>
    </row>
    <row r="311" spans="1:12" x14ac:dyDescent="0.25">
      <c r="A311" s="3"/>
      <c r="L311" s="3"/>
    </row>
    <row r="312" spans="1:12" x14ac:dyDescent="0.25">
      <c r="A312" s="3"/>
      <c r="L312" s="3"/>
    </row>
    <row r="313" spans="1:12" x14ac:dyDescent="0.25">
      <c r="A313" s="3"/>
      <c r="L313" s="3"/>
    </row>
    <row r="314" spans="1:12" x14ac:dyDescent="0.25">
      <c r="A314" s="3"/>
      <c r="L314" s="3"/>
    </row>
    <row r="315" spans="1:12" x14ac:dyDescent="0.25">
      <c r="A315" s="3"/>
      <c r="L315" s="3"/>
    </row>
    <row r="316" spans="1:12" x14ac:dyDescent="0.25">
      <c r="A316" s="3"/>
      <c r="L316" s="3"/>
    </row>
    <row r="317" spans="1:12" x14ac:dyDescent="0.25">
      <c r="A317" s="3"/>
      <c r="L317" s="3"/>
    </row>
    <row r="318" spans="1:12" x14ac:dyDescent="0.25">
      <c r="A318" s="3"/>
      <c r="L318" s="3"/>
    </row>
    <row r="319" spans="1:12" x14ac:dyDescent="0.25">
      <c r="A319" s="3"/>
      <c r="L319" s="3"/>
    </row>
    <row r="320" spans="1:12" x14ac:dyDescent="0.25">
      <c r="A320" s="3"/>
      <c r="L320" s="3"/>
    </row>
    <row r="321" spans="1:12" x14ac:dyDescent="0.25">
      <c r="A321" s="3"/>
      <c r="L321" s="3"/>
    </row>
    <row r="322" spans="1:12" x14ac:dyDescent="0.25">
      <c r="A322" s="3"/>
      <c r="L322" s="3"/>
    </row>
    <row r="323" spans="1:12" x14ac:dyDescent="0.25">
      <c r="A323" s="3"/>
      <c r="L323" s="3"/>
    </row>
    <row r="324" spans="1:12" x14ac:dyDescent="0.25">
      <c r="A324" s="3"/>
      <c r="L324" s="3"/>
    </row>
    <row r="325" spans="1:12" x14ac:dyDescent="0.25">
      <c r="A325" s="3"/>
      <c r="L325" s="3"/>
    </row>
    <row r="326" spans="1:12" x14ac:dyDescent="0.25">
      <c r="A326" s="3"/>
      <c r="L326" s="3"/>
    </row>
    <row r="327" spans="1:12" x14ac:dyDescent="0.25">
      <c r="A327" s="3"/>
      <c r="L327" s="3"/>
    </row>
    <row r="328" spans="1:12" x14ac:dyDescent="0.25">
      <c r="A328" s="3"/>
      <c r="L328" s="3"/>
    </row>
    <row r="329" spans="1:12" x14ac:dyDescent="0.25">
      <c r="A329" s="3"/>
      <c r="L329" s="3"/>
    </row>
    <row r="330" spans="1:12" x14ac:dyDescent="0.25">
      <c r="A330" s="3"/>
      <c r="L330" s="3"/>
    </row>
    <row r="331" spans="1:12" x14ac:dyDescent="0.25">
      <c r="A331" s="3"/>
      <c r="L331" s="3"/>
    </row>
    <row r="332" spans="1:12" x14ac:dyDescent="0.25">
      <c r="A332" s="3"/>
      <c r="L332" s="3"/>
    </row>
    <row r="333" spans="1:12" x14ac:dyDescent="0.25">
      <c r="A333" s="3"/>
      <c r="L333" s="3"/>
    </row>
    <row r="334" spans="1:12" x14ac:dyDescent="0.25">
      <c r="A334" s="3"/>
      <c r="L334" s="3"/>
    </row>
    <row r="335" spans="1:12" x14ac:dyDescent="0.25">
      <c r="A335" s="3"/>
      <c r="L335" s="3"/>
    </row>
    <row r="336" spans="1:12" x14ac:dyDescent="0.25">
      <c r="A336" s="3"/>
      <c r="L336" s="3"/>
    </row>
    <row r="337" spans="1:12" x14ac:dyDescent="0.25">
      <c r="A337" s="3"/>
      <c r="L337" s="3"/>
    </row>
    <row r="338" spans="1:12" x14ac:dyDescent="0.25">
      <c r="A338" s="3"/>
      <c r="L338" s="3"/>
    </row>
    <row r="339" spans="1:12" x14ac:dyDescent="0.25">
      <c r="A339" s="3"/>
      <c r="L339" s="3"/>
    </row>
    <row r="340" spans="1:12" x14ac:dyDescent="0.25">
      <c r="A340" s="3"/>
      <c r="L340" s="3"/>
    </row>
    <row r="341" spans="1:12" x14ac:dyDescent="0.25">
      <c r="A341" s="3"/>
      <c r="L341" s="3"/>
    </row>
    <row r="342" spans="1:12" x14ac:dyDescent="0.25">
      <c r="A342" s="3"/>
      <c r="L342" s="3"/>
    </row>
    <row r="343" spans="1:12" x14ac:dyDescent="0.25">
      <c r="A343" s="3"/>
      <c r="L343" s="3"/>
    </row>
    <row r="344" spans="1:12" x14ac:dyDescent="0.25">
      <c r="A344" s="3"/>
      <c r="L344" s="3"/>
    </row>
    <row r="345" spans="1:12" x14ac:dyDescent="0.25">
      <c r="A345" s="3"/>
      <c r="L345" s="3"/>
    </row>
    <row r="346" spans="1:12" x14ac:dyDescent="0.25">
      <c r="A346" s="3"/>
      <c r="L346" s="3"/>
    </row>
    <row r="347" spans="1:12" x14ac:dyDescent="0.25">
      <c r="A347" s="3"/>
      <c r="L347" s="3"/>
    </row>
    <row r="348" spans="1:12" x14ac:dyDescent="0.25">
      <c r="A348" s="3"/>
      <c r="L348" s="3"/>
    </row>
    <row r="349" spans="1:12" x14ac:dyDescent="0.25">
      <c r="A349" s="3"/>
      <c r="L349" s="3"/>
    </row>
    <row r="350" spans="1:12" x14ac:dyDescent="0.25">
      <c r="A350" s="3"/>
      <c r="L350" s="3"/>
    </row>
    <row r="351" spans="1:12" x14ac:dyDescent="0.25">
      <c r="A351" s="3"/>
      <c r="L351" s="3"/>
    </row>
    <row r="352" spans="1:12" x14ac:dyDescent="0.25">
      <c r="A352" s="3"/>
      <c r="L352" s="3"/>
    </row>
    <row r="353" spans="1:12" x14ac:dyDescent="0.25">
      <c r="A353" s="3"/>
      <c r="L353" s="3"/>
    </row>
    <row r="354" spans="1:12" x14ac:dyDescent="0.25">
      <c r="A354" s="3"/>
      <c r="L354" s="3"/>
    </row>
    <row r="355" spans="1:12" x14ac:dyDescent="0.25">
      <c r="A355" s="3"/>
      <c r="L355" s="3"/>
    </row>
    <row r="356" spans="1:12" x14ac:dyDescent="0.25">
      <c r="A356" s="3"/>
      <c r="L356" s="3"/>
    </row>
    <row r="357" spans="1:12" x14ac:dyDescent="0.25">
      <c r="A357" s="3"/>
      <c r="L357" s="3"/>
    </row>
    <row r="358" spans="1:12" x14ac:dyDescent="0.25">
      <c r="A358" s="3"/>
      <c r="L358" s="3"/>
    </row>
    <row r="359" spans="1:12" x14ac:dyDescent="0.25">
      <c r="A359" s="3"/>
      <c r="L359" s="3"/>
    </row>
    <row r="360" spans="1:12" x14ac:dyDescent="0.25">
      <c r="A360" s="3"/>
      <c r="L360" s="3"/>
    </row>
    <row r="361" spans="1:12" x14ac:dyDescent="0.25">
      <c r="A361" s="3"/>
      <c r="L361" s="3"/>
    </row>
    <row r="362" spans="1:12" x14ac:dyDescent="0.25">
      <c r="A362" s="3"/>
      <c r="L362" s="3"/>
    </row>
    <row r="363" spans="1:12" x14ac:dyDescent="0.25">
      <c r="A363" s="3"/>
      <c r="L363" s="3"/>
    </row>
    <row r="364" spans="1:12" x14ac:dyDescent="0.25">
      <c r="A364" s="3"/>
      <c r="L364" s="3"/>
    </row>
    <row r="365" spans="1:12" x14ac:dyDescent="0.25">
      <c r="A365" s="3"/>
      <c r="L365" s="3"/>
    </row>
    <row r="366" spans="1:12" x14ac:dyDescent="0.25">
      <c r="A366" s="3"/>
      <c r="L366" s="3"/>
    </row>
    <row r="367" spans="1:12" x14ac:dyDescent="0.25">
      <c r="A367" s="3"/>
      <c r="L367" s="3"/>
    </row>
    <row r="368" spans="1:12" x14ac:dyDescent="0.25">
      <c r="A368" s="3"/>
      <c r="L368" s="3"/>
    </row>
    <row r="369" spans="1:12" x14ac:dyDescent="0.25">
      <c r="A369" s="3"/>
      <c r="L369" s="3"/>
    </row>
    <row r="370" spans="1:12" x14ac:dyDescent="0.25">
      <c r="A370" s="3"/>
      <c r="L370" s="3"/>
    </row>
    <row r="371" spans="1:12" x14ac:dyDescent="0.25">
      <c r="A371" s="3"/>
      <c r="L371" s="3"/>
    </row>
    <row r="372" spans="1:12" x14ac:dyDescent="0.25">
      <c r="A372" s="3"/>
      <c r="L372" s="3"/>
    </row>
    <row r="373" spans="1:12" x14ac:dyDescent="0.25">
      <c r="A373" s="3"/>
      <c r="L373" s="3"/>
    </row>
    <row r="374" spans="1:12" x14ac:dyDescent="0.25">
      <c r="A374" s="3"/>
      <c r="L374" s="3"/>
    </row>
    <row r="375" spans="1:12" x14ac:dyDescent="0.25">
      <c r="A375" s="3"/>
      <c r="L375" s="3"/>
    </row>
    <row r="376" spans="1:12" x14ac:dyDescent="0.25">
      <c r="A376" s="3"/>
      <c r="L376" s="3"/>
    </row>
    <row r="377" spans="1:12" x14ac:dyDescent="0.25">
      <c r="A377" s="3"/>
      <c r="L377" s="3"/>
    </row>
    <row r="378" spans="1:12" x14ac:dyDescent="0.25">
      <c r="A378" s="3"/>
      <c r="L378" s="3"/>
    </row>
    <row r="379" spans="1:12" x14ac:dyDescent="0.25">
      <c r="A379" s="3"/>
      <c r="L379" s="3"/>
    </row>
    <row r="380" spans="1:12" x14ac:dyDescent="0.25">
      <c r="A380" s="3"/>
      <c r="L380" s="3"/>
    </row>
    <row r="381" spans="1:12" x14ac:dyDescent="0.25">
      <c r="A381" s="3"/>
      <c r="L381" s="3"/>
    </row>
    <row r="382" spans="1:12" x14ac:dyDescent="0.25">
      <c r="A382" s="3"/>
      <c r="L382" s="3"/>
    </row>
    <row r="383" spans="1:12" x14ac:dyDescent="0.25">
      <c r="A383" s="3"/>
      <c r="L383" s="3"/>
    </row>
    <row r="384" spans="1:12" x14ac:dyDescent="0.25">
      <c r="A384" s="3"/>
      <c r="L384" s="3"/>
    </row>
    <row r="385" spans="1:12" x14ac:dyDescent="0.25">
      <c r="A385" s="3"/>
      <c r="L385" s="3"/>
    </row>
    <row r="386" spans="1:12" x14ac:dyDescent="0.25">
      <c r="A386" s="3"/>
      <c r="L386" s="3"/>
    </row>
    <row r="387" spans="1:12" x14ac:dyDescent="0.25">
      <c r="A387" s="3"/>
      <c r="L387" s="3"/>
    </row>
    <row r="388" spans="1:12" x14ac:dyDescent="0.25">
      <c r="A388" s="3"/>
      <c r="L388" s="3"/>
    </row>
    <row r="389" spans="1:12" x14ac:dyDescent="0.25">
      <c r="A389" s="3"/>
      <c r="L389" s="3"/>
    </row>
    <row r="390" spans="1:12" x14ac:dyDescent="0.25">
      <c r="A390" s="3"/>
      <c r="L390" s="3"/>
    </row>
    <row r="391" spans="1:12" x14ac:dyDescent="0.25">
      <c r="A391" s="3"/>
      <c r="L391" s="3"/>
    </row>
    <row r="392" spans="1:12" x14ac:dyDescent="0.25">
      <c r="A392" s="3"/>
      <c r="L392" s="3"/>
    </row>
    <row r="393" spans="1:12" x14ac:dyDescent="0.25">
      <c r="A393" s="3"/>
      <c r="L393" s="3"/>
    </row>
    <row r="394" spans="1:12" x14ac:dyDescent="0.25">
      <c r="A394" s="3"/>
      <c r="L394" s="3"/>
    </row>
    <row r="395" spans="1:12" x14ac:dyDescent="0.25">
      <c r="A395" s="3"/>
      <c r="L395" s="3"/>
    </row>
    <row r="396" spans="1:12" x14ac:dyDescent="0.25">
      <c r="A396" s="3"/>
      <c r="L396" s="3"/>
    </row>
    <row r="397" spans="1:12" x14ac:dyDescent="0.25">
      <c r="A397" s="3"/>
      <c r="L397" s="3"/>
    </row>
    <row r="398" spans="1:12" x14ac:dyDescent="0.25">
      <c r="A398" s="3"/>
      <c r="L398" s="3"/>
    </row>
    <row r="399" spans="1:12" x14ac:dyDescent="0.25">
      <c r="A399" s="3"/>
      <c r="L399" s="3"/>
    </row>
    <row r="400" spans="1:12" x14ac:dyDescent="0.25">
      <c r="A400" s="3"/>
      <c r="L400" s="3"/>
    </row>
    <row r="401" spans="1:12" x14ac:dyDescent="0.25">
      <c r="A401" s="3"/>
      <c r="L401" s="3"/>
    </row>
    <row r="402" spans="1:12" x14ac:dyDescent="0.25">
      <c r="A402" s="3"/>
      <c r="L402" s="3"/>
    </row>
    <row r="403" spans="1:12" x14ac:dyDescent="0.25">
      <c r="A403" s="3"/>
      <c r="L403" s="3"/>
    </row>
    <row r="404" spans="1:12" x14ac:dyDescent="0.25">
      <c r="A404" s="3"/>
      <c r="L404" s="3"/>
    </row>
    <row r="405" spans="1:12" x14ac:dyDescent="0.25">
      <c r="A405" s="3"/>
      <c r="L405" s="3"/>
    </row>
    <row r="406" spans="1:12" x14ac:dyDescent="0.25">
      <c r="A406" s="3"/>
      <c r="L406" s="3"/>
    </row>
    <row r="407" spans="1:12" x14ac:dyDescent="0.25">
      <c r="A407" s="3"/>
      <c r="L407" s="3"/>
    </row>
    <row r="408" spans="1:12" x14ac:dyDescent="0.25">
      <c r="A408" s="3"/>
      <c r="L408" s="3"/>
    </row>
    <row r="409" spans="1:12" x14ac:dyDescent="0.25">
      <c r="A409" s="3"/>
      <c r="L409" s="3"/>
    </row>
    <row r="410" spans="1:12" x14ac:dyDescent="0.25">
      <c r="A410" s="3"/>
      <c r="L410" s="3"/>
    </row>
    <row r="411" spans="1:12" x14ac:dyDescent="0.25">
      <c r="A411" s="3"/>
      <c r="L411" s="3"/>
    </row>
    <row r="412" spans="1:12" x14ac:dyDescent="0.25">
      <c r="A412" s="3"/>
      <c r="L412" s="3"/>
    </row>
    <row r="413" spans="1:12" x14ac:dyDescent="0.25">
      <c r="A413" s="3"/>
      <c r="L413" s="3"/>
    </row>
    <row r="414" spans="1:12" x14ac:dyDescent="0.25">
      <c r="A414" s="3"/>
      <c r="L414" s="3"/>
    </row>
    <row r="415" spans="1:12" x14ac:dyDescent="0.25">
      <c r="A415" s="3"/>
      <c r="L415" s="3"/>
    </row>
    <row r="416" spans="1:12" x14ac:dyDescent="0.25">
      <c r="A416" s="3"/>
      <c r="L416" s="3"/>
    </row>
    <row r="417" spans="1:12" x14ac:dyDescent="0.25">
      <c r="A417" s="3"/>
      <c r="L417" s="3"/>
    </row>
    <row r="418" spans="1:12" x14ac:dyDescent="0.25">
      <c r="A418" s="3"/>
      <c r="L418" s="3"/>
    </row>
    <row r="419" spans="1:12" x14ac:dyDescent="0.25">
      <c r="A419" s="3"/>
      <c r="L419" s="3"/>
    </row>
    <row r="420" spans="1:12" x14ac:dyDescent="0.25">
      <c r="A420" s="3"/>
      <c r="L420" s="3"/>
    </row>
    <row r="421" spans="1:12" x14ac:dyDescent="0.25">
      <c r="A421" s="3"/>
      <c r="L421" s="3"/>
    </row>
    <row r="422" spans="1:12" x14ac:dyDescent="0.25">
      <c r="A422" s="3"/>
      <c r="L422" s="3"/>
    </row>
    <row r="423" spans="1:12" x14ac:dyDescent="0.25">
      <c r="A423" s="3"/>
      <c r="L423" s="3"/>
    </row>
    <row r="424" spans="1:12" x14ac:dyDescent="0.25">
      <c r="A424" s="3"/>
      <c r="L424" s="3"/>
    </row>
    <row r="425" spans="1:12" x14ac:dyDescent="0.25">
      <c r="A425" s="3"/>
      <c r="L425" s="3"/>
    </row>
    <row r="426" spans="1:12" x14ac:dyDescent="0.25">
      <c r="A426" s="3"/>
      <c r="L426" s="3"/>
    </row>
    <row r="427" spans="1:12" x14ac:dyDescent="0.25">
      <c r="A427" s="3"/>
      <c r="L427" s="3"/>
    </row>
    <row r="428" spans="1:12" x14ac:dyDescent="0.25">
      <c r="A428" s="3"/>
      <c r="L428" s="3"/>
    </row>
    <row r="429" spans="1:12" x14ac:dyDescent="0.25">
      <c r="A429" s="3"/>
      <c r="L429" s="3"/>
    </row>
    <row r="430" spans="1:12" x14ac:dyDescent="0.25">
      <c r="A430" s="3"/>
      <c r="L430" s="3"/>
    </row>
    <row r="431" spans="1:12" x14ac:dyDescent="0.25">
      <c r="A431" s="3"/>
      <c r="L431" s="3"/>
    </row>
    <row r="432" spans="1:12" x14ac:dyDescent="0.25">
      <c r="A432" s="3"/>
      <c r="L432" s="3"/>
    </row>
    <row r="433" spans="1:12" x14ac:dyDescent="0.25">
      <c r="A433" s="3"/>
      <c r="L433" s="3"/>
    </row>
    <row r="434" spans="1:12" x14ac:dyDescent="0.25">
      <c r="A434" s="3"/>
      <c r="L434" s="3"/>
    </row>
    <row r="435" spans="1:12" x14ac:dyDescent="0.25">
      <c r="A435" s="3"/>
      <c r="L435" s="3"/>
    </row>
    <row r="436" spans="1:12" x14ac:dyDescent="0.25">
      <c r="A436" s="3"/>
      <c r="L436" s="3"/>
    </row>
    <row r="437" spans="1:12" x14ac:dyDescent="0.25">
      <c r="A437" s="3"/>
      <c r="L437" s="3"/>
    </row>
    <row r="438" spans="1:12" x14ac:dyDescent="0.25">
      <c r="A438" s="3"/>
      <c r="L438" s="3"/>
    </row>
    <row r="439" spans="1:12" x14ac:dyDescent="0.25">
      <c r="A439" s="3"/>
      <c r="L439" s="3"/>
    </row>
    <row r="440" spans="1:12" x14ac:dyDescent="0.25">
      <c r="A440" s="3"/>
      <c r="L440" s="3"/>
    </row>
    <row r="441" spans="1:12" x14ac:dyDescent="0.25">
      <c r="A441" s="3"/>
      <c r="L441" s="3"/>
    </row>
    <row r="442" spans="1:12" x14ac:dyDescent="0.25">
      <c r="A442" s="3"/>
      <c r="L442" s="3"/>
    </row>
    <row r="443" spans="1:12" x14ac:dyDescent="0.25">
      <c r="A443" s="3"/>
      <c r="L443" s="3"/>
    </row>
    <row r="444" spans="1:12" x14ac:dyDescent="0.25">
      <c r="A444" s="3"/>
      <c r="L444" s="3"/>
    </row>
    <row r="445" spans="1:12" x14ac:dyDescent="0.25">
      <c r="A445" s="3"/>
      <c r="L445" s="3"/>
    </row>
    <row r="446" spans="1:12" x14ac:dyDescent="0.25">
      <c r="A446" s="3"/>
      <c r="L446" s="3"/>
    </row>
    <row r="447" spans="1:12" x14ac:dyDescent="0.25">
      <c r="A447" s="3"/>
      <c r="L447" s="3"/>
    </row>
    <row r="448" spans="1:12" x14ac:dyDescent="0.25">
      <c r="A448" s="3"/>
      <c r="L448" s="3"/>
    </row>
    <row r="449" spans="1:12" x14ac:dyDescent="0.25">
      <c r="A449" s="3"/>
      <c r="L449" s="3"/>
    </row>
    <row r="450" spans="1:12" x14ac:dyDescent="0.25">
      <c r="A450" s="3"/>
      <c r="L450" s="3"/>
    </row>
    <row r="451" spans="1:12" x14ac:dyDescent="0.25">
      <c r="A451" s="3"/>
      <c r="L451" s="3"/>
    </row>
    <row r="452" spans="1:12" x14ac:dyDescent="0.25">
      <c r="A452" s="3"/>
      <c r="L452" s="3"/>
    </row>
    <row r="453" spans="1:12" x14ac:dyDescent="0.25">
      <c r="A453" s="3"/>
      <c r="L453" s="3"/>
    </row>
    <row r="454" spans="1:12" x14ac:dyDescent="0.25">
      <c r="A454" s="3"/>
      <c r="L454" s="3"/>
    </row>
    <row r="455" spans="1:12" x14ac:dyDescent="0.25">
      <c r="A455" s="3"/>
      <c r="L455" s="3"/>
    </row>
    <row r="456" spans="1:12" x14ac:dyDescent="0.25">
      <c r="A456" s="3"/>
      <c r="L456" s="3"/>
    </row>
    <row r="457" spans="1:12" x14ac:dyDescent="0.25">
      <c r="A457" s="3"/>
      <c r="L457" s="3"/>
    </row>
    <row r="458" spans="1:12" x14ac:dyDescent="0.25">
      <c r="A458" s="3"/>
      <c r="L458" s="3"/>
    </row>
    <row r="459" spans="1:12" x14ac:dyDescent="0.25">
      <c r="A459" s="3"/>
      <c r="L459" s="3"/>
    </row>
    <row r="460" spans="1:12" x14ac:dyDescent="0.25">
      <c r="A460" s="3"/>
      <c r="L460" s="3"/>
    </row>
    <row r="461" spans="1:12" x14ac:dyDescent="0.25">
      <c r="A461" s="3"/>
      <c r="L461" s="3"/>
    </row>
    <row r="462" spans="1:12" x14ac:dyDescent="0.25">
      <c r="A462" s="3"/>
      <c r="L462" s="3"/>
    </row>
    <row r="463" spans="1:12" x14ac:dyDescent="0.25">
      <c r="A463" s="3"/>
      <c r="L463" s="3"/>
    </row>
    <row r="464" spans="1:12" x14ac:dyDescent="0.25">
      <c r="A464" s="3"/>
      <c r="L464" s="3"/>
    </row>
    <row r="465" spans="1:12" x14ac:dyDescent="0.25">
      <c r="A465" s="3"/>
      <c r="L465" s="3"/>
    </row>
    <row r="466" spans="1:12" x14ac:dyDescent="0.25">
      <c r="A466" s="3"/>
      <c r="L466" s="3"/>
    </row>
    <row r="467" spans="1:12" x14ac:dyDescent="0.25">
      <c r="A467" s="3"/>
      <c r="L467" s="3"/>
    </row>
    <row r="468" spans="1:12" x14ac:dyDescent="0.25">
      <c r="A468" s="3"/>
      <c r="L468" s="3"/>
    </row>
    <row r="469" spans="1:12" x14ac:dyDescent="0.25">
      <c r="A469" s="3"/>
      <c r="L469" s="3"/>
    </row>
    <row r="470" spans="1:12" x14ac:dyDescent="0.25">
      <c r="A470" s="3"/>
      <c r="L470" s="3"/>
    </row>
    <row r="471" spans="1:12" x14ac:dyDescent="0.25">
      <c r="A471" s="3"/>
      <c r="L471" s="3"/>
    </row>
    <row r="472" spans="1:12" x14ac:dyDescent="0.25">
      <c r="A472" s="3"/>
      <c r="L472" s="3"/>
    </row>
    <row r="473" spans="1:12" x14ac:dyDescent="0.25">
      <c r="A473" s="3"/>
      <c r="L473" s="3"/>
    </row>
    <row r="474" spans="1:12" x14ac:dyDescent="0.25">
      <c r="A474" s="3"/>
      <c r="L474" s="3"/>
    </row>
    <row r="475" spans="1:12" x14ac:dyDescent="0.25">
      <c r="A475" s="3"/>
      <c r="L475" s="3"/>
    </row>
    <row r="476" spans="1:12" x14ac:dyDescent="0.25">
      <c r="A476" s="3"/>
      <c r="L476" s="3"/>
    </row>
    <row r="477" spans="1:12" x14ac:dyDescent="0.25">
      <c r="A477" s="3"/>
      <c r="L477" s="3"/>
    </row>
    <row r="478" spans="1:12" x14ac:dyDescent="0.25">
      <c r="A478" s="3"/>
      <c r="L478" s="3"/>
    </row>
    <row r="479" spans="1:12" x14ac:dyDescent="0.25">
      <c r="A479" s="3"/>
      <c r="L479" s="3"/>
    </row>
    <row r="480" spans="1:12" x14ac:dyDescent="0.25">
      <c r="A480" s="3"/>
      <c r="L480" s="3"/>
    </row>
    <row r="481" spans="1:12" x14ac:dyDescent="0.25">
      <c r="A481" s="3"/>
      <c r="L481" s="3"/>
    </row>
    <row r="482" spans="1:12" x14ac:dyDescent="0.25">
      <c r="A482" s="3"/>
      <c r="L482" s="3"/>
    </row>
    <row r="483" spans="1:12" x14ac:dyDescent="0.25">
      <c r="A483" s="3"/>
      <c r="L483" s="3"/>
    </row>
    <row r="484" spans="1:12" x14ac:dyDescent="0.25">
      <c r="A484" s="3"/>
      <c r="L484" s="3"/>
    </row>
    <row r="485" spans="1:12" x14ac:dyDescent="0.25">
      <c r="A485" s="3"/>
      <c r="L485" s="3"/>
    </row>
    <row r="486" spans="1:12" x14ac:dyDescent="0.25">
      <c r="A486" s="3"/>
      <c r="L486" s="3"/>
    </row>
    <row r="487" spans="1:12" x14ac:dyDescent="0.25">
      <c r="A487" s="3"/>
      <c r="L487" s="3"/>
    </row>
    <row r="488" spans="1:12" x14ac:dyDescent="0.25">
      <c r="A488" s="3"/>
      <c r="L488" s="3"/>
    </row>
    <row r="489" spans="1:12" x14ac:dyDescent="0.25">
      <c r="A489" s="3"/>
      <c r="L489" s="3"/>
    </row>
    <row r="490" spans="1:12" x14ac:dyDescent="0.25">
      <c r="A490" s="3"/>
      <c r="L490" s="3"/>
    </row>
    <row r="491" spans="1:12" x14ac:dyDescent="0.25">
      <c r="A491" s="3"/>
      <c r="L491" s="3"/>
    </row>
    <row r="492" spans="1:12" x14ac:dyDescent="0.25">
      <c r="A492" s="3"/>
      <c r="L492" s="3"/>
    </row>
    <row r="493" spans="1:12" x14ac:dyDescent="0.25">
      <c r="A493" s="3"/>
      <c r="L493" s="3"/>
    </row>
    <row r="494" spans="1:12" x14ac:dyDescent="0.25">
      <c r="A494" s="3"/>
      <c r="L494" s="3"/>
    </row>
    <row r="495" spans="1:12" x14ac:dyDescent="0.25">
      <c r="A495" s="3"/>
      <c r="L495" s="3"/>
    </row>
    <row r="496" spans="1:12" x14ac:dyDescent="0.25">
      <c r="A496" s="3"/>
      <c r="L496" s="3"/>
    </row>
    <row r="497" spans="1:12" x14ac:dyDescent="0.25">
      <c r="A497" s="3"/>
      <c r="L497" s="3"/>
    </row>
    <row r="498" spans="1:12" x14ac:dyDescent="0.25">
      <c r="A498" s="3"/>
      <c r="L498" s="3"/>
    </row>
    <row r="499" spans="1:12" x14ac:dyDescent="0.25">
      <c r="A499" s="3"/>
      <c r="L499" s="3"/>
    </row>
    <row r="500" spans="1:12" x14ac:dyDescent="0.25">
      <c r="A500" s="3"/>
      <c r="L500" s="3"/>
    </row>
    <row r="501" spans="1:12" x14ac:dyDescent="0.25">
      <c r="A501" s="3"/>
      <c r="L501" s="3"/>
    </row>
    <row r="502" spans="1:12" x14ac:dyDescent="0.25">
      <c r="A502" s="3"/>
      <c r="L502" s="3"/>
    </row>
    <row r="503" spans="1:12" x14ac:dyDescent="0.25">
      <c r="A503" s="3"/>
      <c r="L503" s="3"/>
    </row>
    <row r="504" spans="1:12" x14ac:dyDescent="0.25">
      <c r="A504" s="3"/>
      <c r="L504" s="3"/>
    </row>
    <row r="505" spans="1:12" x14ac:dyDescent="0.25">
      <c r="A505" s="3"/>
      <c r="L505" s="3"/>
    </row>
    <row r="506" spans="1:12" x14ac:dyDescent="0.25">
      <c r="A506" s="3"/>
      <c r="L506" s="3"/>
    </row>
    <row r="507" spans="1:12" x14ac:dyDescent="0.25">
      <c r="A507" s="3"/>
      <c r="L507" s="3"/>
    </row>
    <row r="508" spans="1:12" x14ac:dyDescent="0.25">
      <c r="A508" s="3"/>
      <c r="L508" s="3"/>
    </row>
    <row r="509" spans="1:12" x14ac:dyDescent="0.25">
      <c r="A509" s="3"/>
      <c r="L509" s="3"/>
    </row>
    <row r="510" spans="1:12" x14ac:dyDescent="0.25">
      <c r="A510" s="3"/>
      <c r="L510" s="3"/>
    </row>
    <row r="511" spans="1:12" x14ac:dyDescent="0.25">
      <c r="A511" s="3"/>
      <c r="L511" s="3"/>
    </row>
    <row r="512" spans="1:12" x14ac:dyDescent="0.25">
      <c r="A512" s="3"/>
      <c r="L512" s="3"/>
    </row>
    <row r="513" spans="1:12" x14ac:dyDescent="0.25">
      <c r="A513" s="3"/>
      <c r="L513" s="3"/>
    </row>
    <row r="514" spans="1:12" x14ac:dyDescent="0.25">
      <c r="A514" s="3"/>
      <c r="L514" s="3"/>
    </row>
    <row r="515" spans="1:12" x14ac:dyDescent="0.25">
      <c r="A515" s="3"/>
      <c r="L515" s="3"/>
    </row>
    <row r="516" spans="1:12" x14ac:dyDescent="0.25">
      <c r="A516" s="3"/>
      <c r="L516" s="3"/>
    </row>
    <row r="517" spans="1:12" x14ac:dyDescent="0.25">
      <c r="A517" s="3"/>
      <c r="L517" s="3"/>
    </row>
    <row r="518" spans="1:12" x14ac:dyDescent="0.25">
      <c r="A518" s="3"/>
      <c r="L518" s="3"/>
    </row>
    <row r="519" spans="1:12" x14ac:dyDescent="0.25">
      <c r="A519" s="3"/>
      <c r="L519" s="3"/>
    </row>
    <row r="520" spans="1:12" x14ac:dyDescent="0.25">
      <c r="A520" s="3"/>
      <c r="L520" s="3"/>
    </row>
    <row r="521" spans="1:12" x14ac:dyDescent="0.25">
      <c r="A521" s="3"/>
      <c r="L521" s="3"/>
    </row>
    <row r="522" spans="1:12" x14ac:dyDescent="0.25">
      <c r="A522" s="3"/>
      <c r="L522" s="3"/>
    </row>
    <row r="523" spans="1:12" x14ac:dyDescent="0.25">
      <c r="A523" s="3"/>
      <c r="L523" s="3"/>
    </row>
    <row r="524" spans="1:12" x14ac:dyDescent="0.25">
      <c r="A524" s="3"/>
      <c r="L524" s="3"/>
    </row>
    <row r="525" spans="1:12" x14ac:dyDescent="0.25">
      <c r="A525" s="3"/>
      <c r="L525" s="3"/>
    </row>
    <row r="526" spans="1:12" x14ac:dyDescent="0.25">
      <c r="A526" s="3"/>
      <c r="L526" s="3"/>
    </row>
    <row r="527" spans="1:12" x14ac:dyDescent="0.25">
      <c r="A527" s="3"/>
      <c r="L527" s="3"/>
    </row>
    <row r="528" spans="1:12" x14ac:dyDescent="0.25">
      <c r="A528" s="3"/>
      <c r="L528" s="3"/>
    </row>
    <row r="529" spans="1:12" x14ac:dyDescent="0.25">
      <c r="A529" s="3"/>
      <c r="L529" s="3"/>
    </row>
    <row r="530" spans="1:12" x14ac:dyDescent="0.25">
      <c r="A530" s="3"/>
      <c r="L530" s="3"/>
    </row>
    <row r="531" spans="1:12" x14ac:dyDescent="0.25">
      <c r="A531" s="3"/>
      <c r="L531" s="3"/>
    </row>
    <row r="532" spans="1:12" x14ac:dyDescent="0.25">
      <c r="A532" s="3"/>
      <c r="L532" s="3"/>
    </row>
    <row r="533" spans="1:12" x14ac:dyDescent="0.25">
      <c r="A533" s="3"/>
      <c r="L533" s="3"/>
    </row>
    <row r="534" spans="1:12" x14ac:dyDescent="0.25">
      <c r="A534" s="3"/>
      <c r="L534" s="3"/>
    </row>
    <row r="535" spans="1:12" x14ac:dyDescent="0.25">
      <c r="A535" s="3"/>
      <c r="L535" s="3"/>
    </row>
    <row r="536" spans="1:12" x14ac:dyDescent="0.25">
      <c r="A536" s="3"/>
      <c r="L536" s="3"/>
    </row>
    <row r="537" spans="1:12" x14ac:dyDescent="0.25">
      <c r="A537" s="3"/>
      <c r="L537" s="3"/>
    </row>
    <row r="538" spans="1:12" x14ac:dyDescent="0.25">
      <c r="A538" s="3"/>
      <c r="L538" s="3"/>
    </row>
    <row r="539" spans="1:12" x14ac:dyDescent="0.25">
      <c r="A539" s="3"/>
      <c r="L539" s="3"/>
    </row>
    <row r="540" spans="1:12" x14ac:dyDescent="0.25">
      <c r="A540" s="3"/>
      <c r="L540" s="3"/>
    </row>
    <row r="541" spans="1:12" x14ac:dyDescent="0.25">
      <c r="A541" s="3"/>
      <c r="L541" s="3"/>
    </row>
    <row r="542" spans="1:12" x14ac:dyDescent="0.25">
      <c r="A542" s="3"/>
      <c r="L542" s="3"/>
    </row>
    <row r="543" spans="1:12" x14ac:dyDescent="0.25">
      <c r="A543" s="3"/>
      <c r="L543" s="3"/>
    </row>
    <row r="544" spans="1:12" x14ac:dyDescent="0.25">
      <c r="A544" s="3"/>
      <c r="L544" s="3"/>
    </row>
    <row r="545" spans="1:12" x14ac:dyDescent="0.25">
      <c r="A545" s="3"/>
      <c r="L545" s="3"/>
    </row>
    <row r="546" spans="1:12" x14ac:dyDescent="0.25">
      <c r="A546" s="3"/>
      <c r="L546" s="3"/>
    </row>
    <row r="547" spans="1:12" x14ac:dyDescent="0.25">
      <c r="A547" s="3"/>
      <c r="L547" s="3"/>
    </row>
    <row r="548" spans="1:12" x14ac:dyDescent="0.25">
      <c r="A548" s="3"/>
      <c r="L548" s="3"/>
    </row>
    <row r="549" spans="1:12" x14ac:dyDescent="0.25">
      <c r="A549" s="3"/>
      <c r="L549" s="3"/>
    </row>
    <row r="550" spans="1:12" x14ac:dyDescent="0.25">
      <c r="A550" s="3"/>
      <c r="L550" s="3"/>
    </row>
    <row r="551" spans="1:12" x14ac:dyDescent="0.25">
      <c r="A551" s="3"/>
      <c r="L551" s="3"/>
    </row>
    <row r="552" spans="1:12" x14ac:dyDescent="0.25">
      <c r="A552" s="3"/>
      <c r="L552" s="3"/>
    </row>
    <row r="553" spans="1:12" x14ac:dyDescent="0.25">
      <c r="A553" s="3"/>
      <c r="L553" s="3"/>
    </row>
    <row r="554" spans="1:12" x14ac:dyDescent="0.25">
      <c r="A554" s="3"/>
      <c r="L554" s="3"/>
    </row>
    <row r="555" spans="1:12" x14ac:dyDescent="0.25">
      <c r="A555" s="3"/>
      <c r="L555" s="3"/>
    </row>
    <row r="556" spans="1:12" x14ac:dyDescent="0.25">
      <c r="A556" s="3"/>
      <c r="L556" s="3"/>
    </row>
    <row r="557" spans="1:12" x14ac:dyDescent="0.25">
      <c r="A557" s="3"/>
      <c r="L557" s="3"/>
    </row>
    <row r="558" spans="1:12" x14ac:dyDescent="0.25">
      <c r="A558" s="3"/>
      <c r="L558" s="3"/>
    </row>
    <row r="559" spans="1:12" x14ac:dyDescent="0.25">
      <c r="A559" s="3"/>
      <c r="L559" s="3"/>
    </row>
    <row r="560" spans="1:12" x14ac:dyDescent="0.25">
      <c r="A560" s="3"/>
      <c r="L560" s="3"/>
    </row>
    <row r="561" spans="1:12" x14ac:dyDescent="0.25">
      <c r="A561" s="3"/>
      <c r="L561" s="3"/>
    </row>
    <row r="562" spans="1:12" x14ac:dyDescent="0.25">
      <c r="A562" s="3"/>
      <c r="L562" s="3"/>
    </row>
    <row r="563" spans="1:12" x14ac:dyDescent="0.25">
      <c r="A563" s="3"/>
      <c r="L563" s="3"/>
    </row>
    <row r="564" spans="1:12" x14ac:dyDescent="0.25">
      <c r="A564" s="3"/>
      <c r="L564" s="3"/>
    </row>
    <row r="565" spans="1:12" x14ac:dyDescent="0.25">
      <c r="A565" s="3"/>
      <c r="L565" s="3"/>
    </row>
    <row r="566" spans="1:12" x14ac:dyDescent="0.25">
      <c r="A566" s="3"/>
      <c r="L566" s="3"/>
    </row>
    <row r="567" spans="1:12" x14ac:dyDescent="0.25">
      <c r="A567" s="3"/>
      <c r="L567" s="3"/>
    </row>
    <row r="568" spans="1:12" x14ac:dyDescent="0.25">
      <c r="A568" s="3"/>
      <c r="L568" s="3"/>
    </row>
    <row r="569" spans="1:12" x14ac:dyDescent="0.25">
      <c r="A569" s="3"/>
      <c r="L569" s="3"/>
    </row>
    <row r="570" spans="1:12" x14ac:dyDescent="0.25">
      <c r="A570" s="3"/>
      <c r="L570" s="3"/>
    </row>
    <row r="571" spans="1:12" x14ac:dyDescent="0.25">
      <c r="A571" s="3"/>
      <c r="L571" s="3"/>
    </row>
    <row r="572" spans="1:12" x14ac:dyDescent="0.25">
      <c r="A572" s="3"/>
      <c r="L572" s="3"/>
    </row>
    <row r="573" spans="1:12" x14ac:dyDescent="0.25">
      <c r="A573" s="3"/>
      <c r="L573" s="3"/>
    </row>
    <row r="574" spans="1:12" x14ac:dyDescent="0.25">
      <c r="A574" s="3"/>
      <c r="L574" s="3"/>
    </row>
    <row r="575" spans="1:12" x14ac:dyDescent="0.25">
      <c r="A575" s="3"/>
      <c r="L575" s="3"/>
    </row>
    <row r="576" spans="1:12" x14ac:dyDescent="0.25">
      <c r="A576" s="3"/>
      <c r="L576" s="3"/>
    </row>
    <row r="577" spans="1:12" x14ac:dyDescent="0.25">
      <c r="A577" s="3"/>
      <c r="L577" s="3"/>
    </row>
    <row r="578" spans="1:12" x14ac:dyDescent="0.25">
      <c r="A578" s="3"/>
      <c r="L578" s="3"/>
    </row>
    <row r="579" spans="1:12" x14ac:dyDescent="0.25">
      <c r="A579" s="3"/>
      <c r="L579" s="3"/>
    </row>
    <row r="580" spans="1:12" x14ac:dyDescent="0.25">
      <c r="A580" s="3"/>
      <c r="L580" s="3"/>
    </row>
    <row r="581" spans="1:12" x14ac:dyDescent="0.25">
      <c r="A581" s="3"/>
      <c r="L581" s="3"/>
    </row>
    <row r="582" spans="1:12" x14ac:dyDescent="0.25">
      <c r="A582" s="3"/>
      <c r="L582" s="3"/>
    </row>
    <row r="583" spans="1:12" x14ac:dyDescent="0.25">
      <c r="A583" s="3"/>
      <c r="L583" s="3"/>
    </row>
    <row r="584" spans="1:12" x14ac:dyDescent="0.25">
      <c r="A584" s="3"/>
      <c r="L584" s="3"/>
    </row>
    <row r="585" spans="1:12" x14ac:dyDescent="0.25">
      <c r="A585" s="3"/>
      <c r="L585" s="3"/>
    </row>
    <row r="586" spans="1:12" x14ac:dyDescent="0.25">
      <c r="A586" s="3"/>
      <c r="L586" s="3"/>
    </row>
    <row r="587" spans="1:12" x14ac:dyDescent="0.25">
      <c r="A587" s="3"/>
      <c r="L587" s="3"/>
    </row>
    <row r="588" spans="1:12" x14ac:dyDescent="0.25">
      <c r="A588" s="3"/>
      <c r="L588" s="3"/>
    </row>
    <row r="589" spans="1:12" x14ac:dyDescent="0.25">
      <c r="A589" s="3"/>
      <c r="L589" s="3"/>
    </row>
    <row r="590" spans="1:12" x14ac:dyDescent="0.25">
      <c r="A590" s="3"/>
      <c r="L590" s="3"/>
    </row>
    <row r="591" spans="1:12" x14ac:dyDescent="0.25">
      <c r="A591" s="3"/>
      <c r="L591" s="3"/>
    </row>
    <row r="592" spans="1:12" x14ac:dyDescent="0.25">
      <c r="A592" s="3"/>
      <c r="L592" s="3"/>
    </row>
    <row r="593" spans="1:12" x14ac:dyDescent="0.25">
      <c r="A593" s="3"/>
      <c r="L593" s="3"/>
    </row>
    <row r="594" spans="1:12" x14ac:dyDescent="0.25">
      <c r="A594" s="3"/>
      <c r="L594" s="3"/>
    </row>
    <row r="595" spans="1:12" x14ac:dyDescent="0.25">
      <c r="A595" s="3"/>
      <c r="L595" s="3"/>
    </row>
    <row r="596" spans="1:12" x14ac:dyDescent="0.25">
      <c r="A596" s="3"/>
      <c r="L596" s="3"/>
    </row>
    <row r="597" spans="1:12" x14ac:dyDescent="0.25">
      <c r="A597" s="3"/>
      <c r="L597" s="3"/>
    </row>
    <row r="598" spans="1:12" x14ac:dyDescent="0.25">
      <c r="A598" s="3"/>
      <c r="L598" s="3"/>
    </row>
    <row r="599" spans="1:12" x14ac:dyDescent="0.25">
      <c r="A599" s="3"/>
      <c r="L599" s="3"/>
    </row>
    <row r="600" spans="1:12" x14ac:dyDescent="0.25">
      <c r="A600" s="3"/>
      <c r="L600" s="3"/>
    </row>
    <row r="601" spans="1:12" x14ac:dyDescent="0.25">
      <c r="A601" s="3"/>
      <c r="L601" s="3"/>
    </row>
    <row r="602" spans="1:12" x14ac:dyDescent="0.25">
      <c r="A602" s="3"/>
      <c r="L602" s="3"/>
    </row>
    <row r="603" spans="1:12" x14ac:dyDescent="0.25">
      <c r="A603" s="3"/>
      <c r="L603" s="3"/>
    </row>
    <row r="604" spans="1:12" x14ac:dyDescent="0.25">
      <c r="A604" s="3"/>
      <c r="L604" s="3"/>
    </row>
    <row r="605" spans="1:12" x14ac:dyDescent="0.25">
      <c r="A605" s="3"/>
      <c r="L605" s="3"/>
    </row>
    <row r="606" spans="1:12" x14ac:dyDescent="0.25">
      <c r="A606" s="3"/>
      <c r="L606" s="3"/>
    </row>
    <row r="607" spans="1:12" x14ac:dyDescent="0.25">
      <c r="A607" s="3"/>
      <c r="L607" s="3"/>
    </row>
    <row r="608" spans="1:12" x14ac:dyDescent="0.25">
      <c r="A608" s="3"/>
      <c r="L608" s="3"/>
    </row>
    <row r="609" spans="1:12" x14ac:dyDescent="0.25">
      <c r="A609" s="3"/>
      <c r="L609" s="3"/>
    </row>
    <row r="610" spans="1:12" x14ac:dyDescent="0.25">
      <c r="A610" s="3"/>
      <c r="L610" s="3"/>
    </row>
    <row r="611" spans="1:12" x14ac:dyDescent="0.25">
      <c r="A611" s="3"/>
      <c r="L611" s="3"/>
    </row>
    <row r="612" spans="1:12" x14ac:dyDescent="0.25">
      <c r="A612" s="3"/>
      <c r="L612" s="3"/>
    </row>
    <row r="613" spans="1:12" x14ac:dyDescent="0.25">
      <c r="A613" s="3"/>
      <c r="L613" s="3"/>
    </row>
    <row r="614" spans="1:12" x14ac:dyDescent="0.25">
      <c r="A614" s="3"/>
      <c r="L614" s="3"/>
    </row>
    <row r="615" spans="1:12" x14ac:dyDescent="0.25">
      <c r="A615" s="3"/>
      <c r="L615" s="3"/>
    </row>
    <row r="616" spans="1:12" x14ac:dyDescent="0.25">
      <c r="A616" s="3"/>
      <c r="L616" s="3"/>
    </row>
    <row r="617" spans="1:12" x14ac:dyDescent="0.25">
      <c r="A617" s="3"/>
      <c r="L617" s="3"/>
    </row>
    <row r="618" spans="1:12" x14ac:dyDescent="0.25">
      <c r="A618" s="3"/>
      <c r="L618" s="3"/>
    </row>
    <row r="619" spans="1:12" x14ac:dyDescent="0.25">
      <c r="A619" s="3"/>
      <c r="L619" s="3"/>
    </row>
    <row r="620" spans="1:12" x14ac:dyDescent="0.25">
      <c r="A620" s="3"/>
      <c r="L620" s="3"/>
    </row>
    <row r="621" spans="1:12" x14ac:dyDescent="0.25">
      <c r="A621" s="3"/>
      <c r="L621" s="3"/>
    </row>
    <row r="622" spans="1:12" x14ac:dyDescent="0.25">
      <c r="A622" s="3"/>
      <c r="L622" s="3"/>
    </row>
    <row r="623" spans="1:12" x14ac:dyDescent="0.25">
      <c r="A623" s="3"/>
      <c r="L623" s="3"/>
    </row>
    <row r="624" spans="1:12" x14ac:dyDescent="0.25">
      <c r="A624" s="3"/>
      <c r="L624" s="3"/>
    </row>
    <row r="625" spans="1:12" x14ac:dyDescent="0.25">
      <c r="A625" s="3"/>
      <c r="L625" s="3"/>
    </row>
    <row r="626" spans="1:12" x14ac:dyDescent="0.25">
      <c r="A626" s="3"/>
      <c r="L626" s="3"/>
    </row>
    <row r="627" spans="1:12" x14ac:dyDescent="0.25">
      <c r="A627" s="3"/>
      <c r="L627" s="3"/>
    </row>
    <row r="628" spans="1:12" x14ac:dyDescent="0.25">
      <c r="A628" s="3"/>
      <c r="L628" s="3"/>
    </row>
    <row r="629" spans="1:12" x14ac:dyDescent="0.25">
      <c r="A629" s="3"/>
      <c r="L629" s="3"/>
    </row>
    <row r="630" spans="1:12" x14ac:dyDescent="0.25">
      <c r="A630" s="3"/>
      <c r="L630" s="3"/>
    </row>
    <row r="631" spans="1:12" x14ac:dyDescent="0.25">
      <c r="A631" s="3"/>
      <c r="L631" s="3"/>
    </row>
    <row r="632" spans="1:12" x14ac:dyDescent="0.25">
      <c r="A632" s="3"/>
      <c r="L632" s="3"/>
    </row>
    <row r="633" spans="1:12" x14ac:dyDescent="0.25">
      <c r="A633" s="3"/>
      <c r="L633" s="3"/>
    </row>
    <row r="634" spans="1:12" x14ac:dyDescent="0.25">
      <c r="A634" s="3"/>
      <c r="L634" s="3"/>
    </row>
    <row r="635" spans="1:12" x14ac:dyDescent="0.25">
      <c r="A635" s="3"/>
      <c r="L635" s="3"/>
    </row>
    <row r="636" spans="1:12" x14ac:dyDescent="0.25">
      <c r="A636" s="3"/>
      <c r="L636" s="3"/>
    </row>
    <row r="637" spans="1:12" x14ac:dyDescent="0.25">
      <c r="A637" s="3"/>
      <c r="L637" s="3"/>
    </row>
    <row r="638" spans="1:12" x14ac:dyDescent="0.25">
      <c r="A638" s="3"/>
      <c r="L638" s="3"/>
    </row>
    <row r="639" spans="1:12" x14ac:dyDescent="0.25">
      <c r="A639" s="3"/>
      <c r="L639" s="3"/>
    </row>
    <row r="640" spans="1:12" x14ac:dyDescent="0.25">
      <c r="A640" s="3"/>
      <c r="L640" s="3"/>
    </row>
    <row r="641" spans="1:12" x14ac:dyDescent="0.25">
      <c r="A641" s="3"/>
      <c r="L641" s="3"/>
    </row>
    <row r="642" spans="1:12" x14ac:dyDescent="0.25">
      <c r="A642" s="3"/>
      <c r="L642" s="3"/>
    </row>
    <row r="643" spans="1:12" x14ac:dyDescent="0.25">
      <c r="A643" s="3"/>
      <c r="L643" s="3"/>
    </row>
    <row r="644" spans="1:12" x14ac:dyDescent="0.25">
      <c r="A644" s="3"/>
      <c r="L644" s="3"/>
    </row>
    <row r="645" spans="1:12" x14ac:dyDescent="0.25">
      <c r="A645" s="3"/>
      <c r="L645" s="3"/>
    </row>
    <row r="646" spans="1:12" x14ac:dyDescent="0.25">
      <c r="A646" s="3"/>
      <c r="L646" s="3"/>
    </row>
    <row r="647" spans="1:12" x14ac:dyDescent="0.25">
      <c r="A647" s="3"/>
      <c r="L647" s="3"/>
    </row>
    <row r="648" spans="1:12" x14ac:dyDescent="0.25">
      <c r="A648" s="3"/>
      <c r="L648" s="3"/>
    </row>
    <row r="649" spans="1:12" x14ac:dyDescent="0.25">
      <c r="A649" s="3"/>
      <c r="L649" s="3"/>
    </row>
    <row r="650" spans="1:12" x14ac:dyDescent="0.25">
      <c r="A650" s="3"/>
      <c r="L650" s="3"/>
    </row>
    <row r="651" spans="1:12" x14ac:dyDescent="0.25">
      <c r="A651" s="3"/>
      <c r="L651" s="3"/>
    </row>
    <row r="652" spans="1:12" x14ac:dyDescent="0.25">
      <c r="A652" s="3"/>
      <c r="L652" s="3"/>
    </row>
    <row r="653" spans="1:12" x14ac:dyDescent="0.25">
      <c r="A653" s="3"/>
      <c r="L653" s="3"/>
    </row>
    <row r="654" spans="1:12" x14ac:dyDescent="0.25">
      <c r="A654" s="3"/>
      <c r="L654" s="3"/>
    </row>
    <row r="655" spans="1:12" x14ac:dyDescent="0.25">
      <c r="A655" s="3"/>
      <c r="L655" s="3"/>
    </row>
    <row r="656" spans="1:12" x14ac:dyDescent="0.25">
      <c r="A656" s="3"/>
      <c r="L656" s="3"/>
    </row>
    <row r="657" spans="1:12" x14ac:dyDescent="0.25">
      <c r="A657" s="3"/>
      <c r="L657" s="3"/>
    </row>
    <row r="658" spans="1:12" x14ac:dyDescent="0.25">
      <c r="A658" s="3"/>
      <c r="L658" s="3"/>
    </row>
    <row r="659" spans="1:12" x14ac:dyDescent="0.25">
      <c r="A659" s="3"/>
      <c r="L659" s="3"/>
    </row>
    <row r="660" spans="1:12" x14ac:dyDescent="0.25">
      <c r="A660" s="3"/>
      <c r="L660" s="3"/>
    </row>
    <row r="661" spans="1:12" x14ac:dyDescent="0.25">
      <c r="A661" s="3"/>
      <c r="L661" s="3"/>
    </row>
    <row r="662" spans="1:12" x14ac:dyDescent="0.25">
      <c r="A662" s="3"/>
      <c r="L662" s="3"/>
    </row>
    <row r="663" spans="1:12" x14ac:dyDescent="0.25">
      <c r="A663" s="3"/>
      <c r="L663" s="3"/>
    </row>
    <row r="664" spans="1:12" x14ac:dyDescent="0.25">
      <c r="A664" s="3"/>
      <c r="L664" s="3"/>
    </row>
    <row r="665" spans="1:12" x14ac:dyDescent="0.25">
      <c r="A665" s="3"/>
      <c r="L665" s="3"/>
    </row>
    <row r="666" spans="1:12" x14ac:dyDescent="0.25">
      <c r="A666" s="3"/>
      <c r="L666" s="3"/>
    </row>
    <row r="667" spans="1:12" x14ac:dyDescent="0.25">
      <c r="A667" s="3"/>
      <c r="L667" s="3"/>
    </row>
    <row r="668" spans="1:12" x14ac:dyDescent="0.25">
      <c r="A668" s="3"/>
      <c r="L668" s="3"/>
    </row>
    <row r="669" spans="1:12" x14ac:dyDescent="0.25">
      <c r="A669" s="3"/>
      <c r="L669" s="3"/>
    </row>
    <row r="670" spans="1:12" x14ac:dyDescent="0.25">
      <c r="A670" s="3"/>
      <c r="L670" s="3"/>
    </row>
    <row r="671" spans="1:12" x14ac:dyDescent="0.25">
      <c r="A671" s="3"/>
      <c r="L671" s="3"/>
    </row>
    <row r="672" spans="1:12" x14ac:dyDescent="0.25">
      <c r="A672" s="3"/>
      <c r="L672" s="3"/>
    </row>
    <row r="673" spans="1:12" x14ac:dyDescent="0.25">
      <c r="A673" s="3"/>
      <c r="L673" s="3"/>
    </row>
    <row r="674" spans="1:12" x14ac:dyDescent="0.25">
      <c r="A674" s="3"/>
      <c r="L674" s="3"/>
    </row>
    <row r="675" spans="1:12" x14ac:dyDescent="0.25">
      <c r="A675" s="3"/>
      <c r="L675" s="3"/>
    </row>
    <row r="676" spans="1:12" x14ac:dyDescent="0.25">
      <c r="A676" s="3"/>
      <c r="L676" s="3"/>
    </row>
    <row r="677" spans="1:12" x14ac:dyDescent="0.25">
      <c r="A677" s="3"/>
      <c r="L677" s="3"/>
    </row>
    <row r="678" spans="1:12" x14ac:dyDescent="0.25">
      <c r="A678" s="3"/>
      <c r="L678" s="3"/>
    </row>
    <row r="679" spans="1:12" x14ac:dyDescent="0.25">
      <c r="A679" s="3"/>
      <c r="L679" s="3"/>
    </row>
    <row r="680" spans="1:12" x14ac:dyDescent="0.25">
      <c r="A680" s="3"/>
      <c r="L680" s="3"/>
    </row>
    <row r="681" spans="1:12" x14ac:dyDescent="0.25">
      <c r="A681" s="3"/>
      <c r="L681" s="3"/>
    </row>
    <row r="682" spans="1:12" x14ac:dyDescent="0.25">
      <c r="A682" s="3"/>
      <c r="L682" s="3"/>
    </row>
    <row r="683" spans="1:12" x14ac:dyDescent="0.25">
      <c r="A683" s="3"/>
      <c r="L683" s="3"/>
    </row>
    <row r="684" spans="1:12" x14ac:dyDescent="0.25">
      <c r="A684" s="3"/>
      <c r="L684" s="3"/>
    </row>
    <row r="685" spans="1:12" x14ac:dyDescent="0.25">
      <c r="A685" s="3"/>
      <c r="L685" s="3"/>
    </row>
    <row r="686" spans="1:12" x14ac:dyDescent="0.25">
      <c r="A686" s="3"/>
      <c r="L686" s="3"/>
    </row>
    <row r="687" spans="1:12" x14ac:dyDescent="0.25">
      <c r="A687" s="3"/>
      <c r="L687" s="3"/>
    </row>
    <row r="688" spans="1:12" x14ac:dyDescent="0.25">
      <c r="A688" s="3"/>
      <c r="L688" s="3"/>
    </row>
    <row r="689" spans="1:12" x14ac:dyDescent="0.25">
      <c r="A689" s="3"/>
      <c r="L689" s="3"/>
    </row>
    <row r="690" spans="1:12" x14ac:dyDescent="0.25">
      <c r="A690" s="3"/>
      <c r="L690" s="3"/>
    </row>
    <row r="691" spans="1:12" x14ac:dyDescent="0.25">
      <c r="A691" s="3"/>
      <c r="L691" s="3"/>
    </row>
    <row r="692" spans="1:12" x14ac:dyDescent="0.25">
      <c r="A692" s="3"/>
      <c r="L692" s="3"/>
    </row>
    <row r="693" spans="1:12" x14ac:dyDescent="0.25">
      <c r="A693" s="3"/>
      <c r="L693" s="3"/>
    </row>
    <row r="694" spans="1:12" x14ac:dyDescent="0.25">
      <c r="A694" s="3"/>
      <c r="L694" s="3"/>
    </row>
    <row r="695" spans="1:12" x14ac:dyDescent="0.25">
      <c r="A695" s="3"/>
      <c r="L695" s="3"/>
    </row>
    <row r="696" spans="1:12" x14ac:dyDescent="0.25">
      <c r="A696" s="3"/>
      <c r="L696" s="3"/>
    </row>
    <row r="697" spans="1:12" x14ac:dyDescent="0.25">
      <c r="A697" s="3"/>
      <c r="L697" s="3"/>
    </row>
    <row r="698" spans="1:12" x14ac:dyDescent="0.25">
      <c r="A698" s="3"/>
      <c r="L698" s="3"/>
    </row>
    <row r="699" spans="1:12" x14ac:dyDescent="0.25">
      <c r="A699" s="3"/>
      <c r="L699" s="3"/>
    </row>
    <row r="700" spans="1:12" x14ac:dyDescent="0.25">
      <c r="A700" s="3"/>
      <c r="L700" s="3"/>
    </row>
    <row r="701" spans="1:12" x14ac:dyDescent="0.25">
      <c r="A701" s="3"/>
      <c r="L701" s="3"/>
    </row>
    <row r="702" spans="1:12" x14ac:dyDescent="0.25">
      <c r="A702" s="3"/>
      <c r="L702" s="3"/>
    </row>
    <row r="703" spans="1:12" x14ac:dyDescent="0.25">
      <c r="A703" s="3"/>
      <c r="L703" s="3"/>
    </row>
    <row r="704" spans="1:12" x14ac:dyDescent="0.25">
      <c r="A704" s="3"/>
      <c r="L704" s="3"/>
    </row>
    <row r="705" spans="1:12" x14ac:dyDescent="0.25">
      <c r="A705" s="3"/>
      <c r="L705" s="3"/>
    </row>
    <row r="706" spans="1:12" x14ac:dyDescent="0.25">
      <c r="A706" s="3"/>
      <c r="L706" s="3"/>
    </row>
    <row r="707" spans="1:12" x14ac:dyDescent="0.25">
      <c r="A707" s="3"/>
      <c r="L707" s="3"/>
    </row>
    <row r="708" spans="1:12" x14ac:dyDescent="0.25">
      <c r="A708" s="3"/>
      <c r="L708" s="3"/>
    </row>
    <row r="709" spans="1:12" x14ac:dyDescent="0.25">
      <c r="A709" s="3"/>
      <c r="L709" s="3"/>
    </row>
    <row r="710" spans="1:12" x14ac:dyDescent="0.25">
      <c r="A710" s="3"/>
      <c r="L710" s="3"/>
    </row>
    <row r="711" spans="1:12" x14ac:dyDescent="0.25">
      <c r="A711" s="3"/>
      <c r="L711" s="3"/>
    </row>
    <row r="712" spans="1:12" x14ac:dyDescent="0.25">
      <c r="A712" s="3"/>
      <c r="L712" s="3"/>
    </row>
    <row r="713" spans="1:12" x14ac:dyDescent="0.25">
      <c r="A713" s="3"/>
      <c r="L713" s="3"/>
    </row>
    <row r="714" spans="1:12" x14ac:dyDescent="0.25">
      <c r="A714" s="3"/>
      <c r="L714" s="3"/>
    </row>
    <row r="715" spans="1:12" x14ac:dyDescent="0.25">
      <c r="A715" s="3"/>
      <c r="L715" s="3"/>
    </row>
    <row r="716" spans="1:12" x14ac:dyDescent="0.25">
      <c r="A716" s="3"/>
      <c r="L716" s="3"/>
    </row>
    <row r="717" spans="1:12" x14ac:dyDescent="0.25">
      <c r="A717" s="3"/>
      <c r="L717" s="3"/>
    </row>
    <row r="718" spans="1:12" x14ac:dyDescent="0.25">
      <c r="A718" s="3"/>
      <c r="L718" s="3"/>
    </row>
    <row r="719" spans="1:12" x14ac:dyDescent="0.25">
      <c r="A719" s="3"/>
      <c r="L719" s="3"/>
    </row>
    <row r="720" spans="1:12" x14ac:dyDescent="0.25">
      <c r="A720" s="3"/>
      <c r="L720" s="3"/>
    </row>
    <row r="721" spans="1:12" x14ac:dyDescent="0.25">
      <c r="A721" s="3"/>
      <c r="L721" s="3"/>
    </row>
    <row r="722" spans="1:12" x14ac:dyDescent="0.25">
      <c r="A722" s="3"/>
      <c r="L722" s="3"/>
    </row>
    <row r="723" spans="1:12" x14ac:dyDescent="0.25">
      <c r="A723" s="3"/>
      <c r="L723" s="3"/>
    </row>
    <row r="724" spans="1:12" x14ac:dyDescent="0.25">
      <c r="A724" s="3"/>
      <c r="L724" s="3"/>
    </row>
    <row r="725" spans="1:12" x14ac:dyDescent="0.25">
      <c r="A725" s="3"/>
      <c r="L725" s="3"/>
    </row>
    <row r="726" spans="1:12" x14ac:dyDescent="0.25">
      <c r="A726" s="3"/>
      <c r="L726" s="3"/>
    </row>
    <row r="727" spans="1:12" x14ac:dyDescent="0.25">
      <c r="A727" s="3"/>
      <c r="L727" s="3"/>
    </row>
    <row r="728" spans="1:12" x14ac:dyDescent="0.25">
      <c r="A728" s="3"/>
      <c r="L728" s="3"/>
    </row>
    <row r="729" spans="1:12" x14ac:dyDescent="0.25">
      <c r="A729" s="3"/>
      <c r="L729" s="3"/>
    </row>
    <row r="730" spans="1:12" x14ac:dyDescent="0.25">
      <c r="A730" s="3"/>
      <c r="L730" s="3"/>
    </row>
    <row r="731" spans="1:12" x14ac:dyDescent="0.25">
      <c r="A731" s="3"/>
      <c r="L731" s="3"/>
    </row>
    <row r="732" spans="1:12" x14ac:dyDescent="0.25">
      <c r="A732" s="3"/>
      <c r="L732" s="3"/>
    </row>
    <row r="733" spans="1:12" x14ac:dyDescent="0.25">
      <c r="A733" s="3"/>
      <c r="L733" s="3"/>
    </row>
    <row r="734" spans="1:12" x14ac:dyDescent="0.25">
      <c r="A734" s="3"/>
      <c r="L734" s="3"/>
    </row>
    <row r="735" spans="1:12" x14ac:dyDescent="0.25">
      <c r="A735" s="3"/>
      <c r="L735" s="3"/>
    </row>
    <row r="736" spans="1:12" x14ac:dyDescent="0.25">
      <c r="A736" s="3"/>
      <c r="L736" s="3"/>
    </row>
    <row r="737" spans="1:12" x14ac:dyDescent="0.25">
      <c r="A737" s="3"/>
      <c r="L737" s="3"/>
    </row>
    <row r="738" spans="1:12" x14ac:dyDescent="0.25">
      <c r="A738" s="3"/>
      <c r="L738" s="3"/>
    </row>
    <row r="739" spans="1:12" x14ac:dyDescent="0.25">
      <c r="A739" s="3"/>
      <c r="L739" s="3"/>
    </row>
    <row r="740" spans="1:12" x14ac:dyDescent="0.25">
      <c r="A740" s="3"/>
      <c r="L740" s="3"/>
    </row>
    <row r="741" spans="1:12" x14ac:dyDescent="0.25">
      <c r="A741" s="3"/>
      <c r="L741" s="3"/>
    </row>
    <row r="742" spans="1:12" x14ac:dyDescent="0.25">
      <c r="A742" s="3"/>
      <c r="L742" s="3"/>
    </row>
    <row r="743" spans="1:12" x14ac:dyDescent="0.25">
      <c r="A743" s="3"/>
      <c r="L743" s="3"/>
    </row>
    <row r="744" spans="1:12" x14ac:dyDescent="0.25">
      <c r="A744" s="3"/>
      <c r="L744" s="3"/>
    </row>
    <row r="745" spans="1:12" x14ac:dyDescent="0.25">
      <c r="A745" s="3"/>
      <c r="L745" s="3"/>
    </row>
    <row r="746" spans="1:12" x14ac:dyDescent="0.25">
      <c r="A746" s="3"/>
      <c r="L746" s="3"/>
    </row>
    <row r="747" spans="1:12" x14ac:dyDescent="0.25">
      <c r="A747" s="3"/>
      <c r="L747" s="3"/>
    </row>
    <row r="748" spans="1:12" x14ac:dyDescent="0.25">
      <c r="A748" s="3"/>
      <c r="L748" s="3"/>
    </row>
    <row r="749" spans="1:12" x14ac:dyDescent="0.25">
      <c r="A749" s="3"/>
      <c r="L749" s="3"/>
    </row>
    <row r="750" spans="1:12" x14ac:dyDescent="0.25">
      <c r="A750" s="3"/>
      <c r="L750" s="3"/>
    </row>
    <row r="751" spans="1:12" x14ac:dyDescent="0.25">
      <c r="A751" s="3"/>
      <c r="L751" s="3"/>
    </row>
    <row r="752" spans="1:12" x14ac:dyDescent="0.25">
      <c r="A752" s="3"/>
      <c r="L752" s="3"/>
    </row>
    <row r="753" spans="1:12" x14ac:dyDescent="0.25">
      <c r="A753" s="3"/>
      <c r="L753" s="3"/>
    </row>
    <row r="754" spans="1:12" x14ac:dyDescent="0.25">
      <c r="A754" s="3"/>
      <c r="L754" s="3"/>
    </row>
    <row r="755" spans="1:12" x14ac:dyDescent="0.25">
      <c r="A755" s="3"/>
      <c r="L755" s="3"/>
    </row>
    <row r="756" spans="1:12" x14ac:dyDescent="0.25">
      <c r="A756" s="3"/>
      <c r="L756" s="3"/>
    </row>
    <row r="757" spans="1:12" x14ac:dyDescent="0.25">
      <c r="A757" s="3"/>
      <c r="L757" s="3"/>
    </row>
    <row r="758" spans="1:12" x14ac:dyDescent="0.25">
      <c r="A758" s="3"/>
      <c r="L758" s="3"/>
    </row>
    <row r="759" spans="1:12" x14ac:dyDescent="0.25">
      <c r="A759" s="3"/>
      <c r="L759" s="3"/>
    </row>
    <row r="760" spans="1:12" x14ac:dyDescent="0.25">
      <c r="A760" s="3"/>
      <c r="L760" s="3"/>
    </row>
    <row r="761" spans="1:12" x14ac:dyDescent="0.25">
      <c r="A761" s="3"/>
      <c r="L761" s="3"/>
    </row>
    <row r="762" spans="1:12" x14ac:dyDescent="0.25">
      <c r="A762" s="3"/>
      <c r="L762" s="3"/>
    </row>
    <row r="763" spans="1:12" x14ac:dyDescent="0.25">
      <c r="A763" s="3"/>
      <c r="L763" s="3"/>
    </row>
    <row r="764" spans="1:12" x14ac:dyDescent="0.25">
      <c r="A764" s="3"/>
      <c r="L764" s="3"/>
    </row>
    <row r="765" spans="1:12" x14ac:dyDescent="0.25">
      <c r="A765" s="3"/>
      <c r="L765" s="3"/>
    </row>
    <row r="766" spans="1:12" x14ac:dyDescent="0.25">
      <c r="A766" s="3"/>
      <c r="L766" s="3"/>
    </row>
    <row r="767" spans="1:12" x14ac:dyDescent="0.25">
      <c r="A767" s="3"/>
      <c r="L767" s="3"/>
    </row>
    <row r="768" spans="1:12" x14ac:dyDescent="0.25">
      <c r="A768" s="3"/>
      <c r="L768" s="3"/>
    </row>
    <row r="769" spans="1:12" x14ac:dyDescent="0.25">
      <c r="A769" s="3"/>
      <c r="L769" s="3"/>
    </row>
    <row r="770" spans="1:12" x14ac:dyDescent="0.25">
      <c r="A770" s="3"/>
      <c r="L770" s="3"/>
    </row>
    <row r="771" spans="1:12" x14ac:dyDescent="0.25">
      <c r="A771" s="3"/>
      <c r="L771" s="3"/>
    </row>
    <row r="772" spans="1:12" x14ac:dyDescent="0.25">
      <c r="A772" s="3"/>
      <c r="L772" s="3"/>
    </row>
    <row r="773" spans="1:12" x14ac:dyDescent="0.25">
      <c r="A773" s="3"/>
      <c r="L773" s="3"/>
    </row>
    <row r="774" spans="1:12" x14ac:dyDescent="0.25">
      <c r="A774" s="3"/>
      <c r="L774" s="3"/>
    </row>
    <row r="775" spans="1:12" x14ac:dyDescent="0.25">
      <c r="A775" s="3"/>
      <c r="L775" s="3"/>
    </row>
    <row r="776" spans="1:12" x14ac:dyDescent="0.25">
      <c r="A776" s="3"/>
      <c r="L776" s="3"/>
    </row>
    <row r="777" spans="1:12" x14ac:dyDescent="0.25">
      <c r="A777" s="3"/>
      <c r="L777" s="3"/>
    </row>
    <row r="778" spans="1:12" x14ac:dyDescent="0.25">
      <c r="A778" s="3"/>
      <c r="L778" s="3"/>
    </row>
    <row r="779" spans="1:12" x14ac:dyDescent="0.25">
      <c r="A779" s="3"/>
      <c r="L779" s="3"/>
    </row>
    <row r="780" spans="1:12" x14ac:dyDescent="0.25">
      <c r="A780" s="3"/>
      <c r="L780" s="3"/>
    </row>
    <row r="781" spans="1:12" x14ac:dyDescent="0.25">
      <c r="A781" s="3"/>
      <c r="L781" s="3"/>
    </row>
    <row r="782" spans="1:12" x14ac:dyDescent="0.25">
      <c r="A782" s="3"/>
      <c r="L782" s="3"/>
    </row>
    <row r="783" spans="1:12" x14ac:dyDescent="0.25">
      <c r="A783" s="3"/>
      <c r="L783" s="3"/>
    </row>
    <row r="784" spans="1:12" x14ac:dyDescent="0.25">
      <c r="A784" s="3"/>
      <c r="L784" s="3"/>
    </row>
    <row r="785" spans="1:12" x14ac:dyDescent="0.25">
      <c r="A785" s="3"/>
      <c r="L785" s="3"/>
    </row>
    <row r="786" spans="1:12" x14ac:dyDescent="0.25">
      <c r="A786" s="3"/>
      <c r="L786" s="3"/>
    </row>
    <row r="787" spans="1:12" x14ac:dyDescent="0.25">
      <c r="A787" s="3"/>
      <c r="L787" s="3"/>
    </row>
    <row r="788" spans="1:12" x14ac:dyDescent="0.25">
      <c r="A788" s="3"/>
      <c r="L788" s="3"/>
    </row>
    <row r="789" spans="1:12" x14ac:dyDescent="0.25">
      <c r="A789" s="3"/>
      <c r="L789" s="3"/>
    </row>
    <row r="790" spans="1:12" x14ac:dyDescent="0.25">
      <c r="A790" s="3"/>
      <c r="L790" s="3"/>
    </row>
    <row r="791" spans="1:12" x14ac:dyDescent="0.25">
      <c r="A791" s="3"/>
      <c r="L791" s="3"/>
    </row>
    <row r="792" spans="1:12" x14ac:dyDescent="0.25">
      <c r="A792" s="3"/>
      <c r="L792" s="3"/>
    </row>
    <row r="793" spans="1:12" x14ac:dyDescent="0.25">
      <c r="A793" s="3"/>
      <c r="L793" s="3"/>
    </row>
    <row r="794" spans="1:12" x14ac:dyDescent="0.25">
      <c r="A794" s="3"/>
      <c r="L794" s="3"/>
    </row>
    <row r="795" spans="1:12" x14ac:dyDescent="0.25">
      <c r="A795" s="3"/>
      <c r="L795" s="3"/>
    </row>
    <row r="796" spans="1:12" x14ac:dyDescent="0.25">
      <c r="A796" s="3"/>
      <c r="L796" s="3"/>
    </row>
    <row r="797" spans="1:12" x14ac:dyDescent="0.25">
      <c r="A797" s="3"/>
      <c r="L797" s="3"/>
    </row>
    <row r="798" spans="1:12" x14ac:dyDescent="0.25">
      <c r="A798" s="3"/>
      <c r="L798" s="3"/>
    </row>
    <row r="799" spans="1:12" x14ac:dyDescent="0.25">
      <c r="A799" s="3"/>
      <c r="L799" s="3"/>
    </row>
    <row r="800" spans="1:12" x14ac:dyDescent="0.25">
      <c r="A800" s="3"/>
      <c r="L800" s="3"/>
    </row>
    <row r="801" spans="1:12" x14ac:dyDescent="0.25">
      <c r="A801" s="3"/>
      <c r="L801" s="3"/>
    </row>
    <row r="802" spans="1:12" x14ac:dyDescent="0.25">
      <c r="A802" s="3"/>
      <c r="L802" s="3"/>
    </row>
    <row r="803" spans="1:12" x14ac:dyDescent="0.25">
      <c r="A803" s="3"/>
      <c r="L803" s="3"/>
    </row>
    <row r="804" spans="1:12" x14ac:dyDescent="0.25">
      <c r="A804" s="3"/>
      <c r="L804" s="3"/>
    </row>
    <row r="805" spans="1:12" x14ac:dyDescent="0.25">
      <c r="A805" s="3"/>
      <c r="L805" s="3"/>
    </row>
    <row r="806" spans="1:12" x14ac:dyDescent="0.25">
      <c r="A806" s="3"/>
      <c r="L806" s="3"/>
    </row>
    <row r="807" spans="1:12" x14ac:dyDescent="0.25">
      <c r="A807" s="3"/>
      <c r="L807" s="3"/>
    </row>
    <row r="808" spans="1:12" x14ac:dyDescent="0.25">
      <c r="A808" s="3"/>
      <c r="L808" s="3"/>
    </row>
    <row r="809" spans="1:12" x14ac:dyDescent="0.25">
      <c r="A809" s="3"/>
      <c r="L809" s="3"/>
    </row>
    <row r="810" spans="1:12" x14ac:dyDescent="0.25">
      <c r="A810" s="3"/>
      <c r="L810" s="3"/>
    </row>
    <row r="811" spans="1:12" x14ac:dyDescent="0.25">
      <c r="A811" s="3"/>
      <c r="L811" s="3"/>
    </row>
    <row r="812" spans="1:12" x14ac:dyDescent="0.25">
      <c r="A812" s="3"/>
      <c r="L812" s="3"/>
    </row>
    <row r="813" spans="1:12" x14ac:dyDescent="0.25">
      <c r="A813" s="3"/>
      <c r="L813" s="3"/>
    </row>
    <row r="814" spans="1:12" x14ac:dyDescent="0.25">
      <c r="A814" s="3"/>
      <c r="L814" s="3"/>
    </row>
    <row r="815" spans="1:12" x14ac:dyDescent="0.25">
      <c r="A815" s="3"/>
      <c r="L815" s="3"/>
    </row>
    <row r="816" spans="1:12" x14ac:dyDescent="0.25">
      <c r="A816" s="3"/>
      <c r="L816" s="3"/>
    </row>
    <row r="817" spans="1:12" x14ac:dyDescent="0.25">
      <c r="A817" s="3"/>
      <c r="L817" s="3"/>
    </row>
    <row r="818" spans="1:12" x14ac:dyDescent="0.25">
      <c r="A818" s="3"/>
      <c r="L818" s="3"/>
    </row>
    <row r="819" spans="1:12" x14ac:dyDescent="0.25">
      <c r="A819" s="3"/>
      <c r="L819" s="3"/>
    </row>
    <row r="820" spans="1:12" x14ac:dyDescent="0.25">
      <c r="A820" s="3"/>
      <c r="L820" s="3"/>
    </row>
    <row r="821" spans="1:12" x14ac:dyDescent="0.25">
      <c r="A821" s="3"/>
      <c r="L821" s="3"/>
    </row>
    <row r="822" spans="1:12" x14ac:dyDescent="0.25">
      <c r="A822" s="3"/>
      <c r="L822" s="3"/>
    </row>
    <row r="823" spans="1:12" x14ac:dyDescent="0.25">
      <c r="A823" s="3"/>
      <c r="L823" s="3"/>
    </row>
    <row r="824" spans="1:12" x14ac:dyDescent="0.25">
      <c r="A824" s="3"/>
      <c r="L824" s="3"/>
    </row>
    <row r="825" spans="1:12" x14ac:dyDescent="0.25">
      <c r="A825" s="3"/>
      <c r="L825" s="3"/>
    </row>
    <row r="826" spans="1:12" x14ac:dyDescent="0.25">
      <c r="A826" s="3"/>
      <c r="L826" s="3"/>
    </row>
    <row r="827" spans="1:12" x14ac:dyDescent="0.25">
      <c r="A827" s="3"/>
      <c r="L827" s="3"/>
    </row>
    <row r="828" spans="1:12" x14ac:dyDescent="0.25">
      <c r="A828" s="3"/>
      <c r="L828" s="3"/>
    </row>
    <row r="829" spans="1:12" x14ac:dyDescent="0.25">
      <c r="A829" s="3"/>
      <c r="L829" s="3"/>
    </row>
    <row r="830" spans="1:12" x14ac:dyDescent="0.25">
      <c r="A830" s="3"/>
      <c r="L830" s="3"/>
    </row>
    <row r="831" spans="1:12" x14ac:dyDescent="0.25">
      <c r="A831" s="3"/>
      <c r="L831" s="3"/>
    </row>
    <row r="832" spans="1:12" x14ac:dyDescent="0.25">
      <c r="A832" s="3"/>
      <c r="L832" s="3"/>
    </row>
    <row r="833" spans="1:12" x14ac:dyDescent="0.25">
      <c r="A833" s="3"/>
      <c r="L833" s="3"/>
    </row>
    <row r="834" spans="1:12" x14ac:dyDescent="0.25">
      <c r="A834" s="3"/>
      <c r="L834" s="3"/>
    </row>
    <row r="835" spans="1:12" x14ac:dyDescent="0.25">
      <c r="A835" s="3"/>
      <c r="L835" s="3"/>
    </row>
    <row r="836" spans="1:12" x14ac:dyDescent="0.25">
      <c r="A836" s="3"/>
      <c r="L836" s="3"/>
    </row>
    <row r="837" spans="1:12" x14ac:dyDescent="0.25">
      <c r="A837" s="3"/>
      <c r="L837" s="3"/>
    </row>
    <row r="838" spans="1:12" x14ac:dyDescent="0.25">
      <c r="A838" s="3"/>
      <c r="L838" s="3"/>
    </row>
    <row r="839" spans="1:12" x14ac:dyDescent="0.25">
      <c r="A839" s="3"/>
      <c r="L839" s="3"/>
    </row>
    <row r="840" spans="1:12" x14ac:dyDescent="0.25">
      <c r="A840" s="3"/>
      <c r="L840" s="3"/>
    </row>
    <row r="841" spans="1:12" x14ac:dyDescent="0.25">
      <c r="A841" s="3"/>
      <c r="L841" s="3"/>
    </row>
    <row r="842" spans="1:12" x14ac:dyDescent="0.25">
      <c r="A842" s="3"/>
      <c r="L842" s="3"/>
    </row>
    <row r="843" spans="1:12" x14ac:dyDescent="0.25">
      <c r="A843" s="3"/>
      <c r="L843" s="3"/>
    </row>
    <row r="844" spans="1:12" x14ac:dyDescent="0.25">
      <c r="A844" s="3"/>
      <c r="L844" s="3"/>
    </row>
    <row r="845" spans="1:12" x14ac:dyDescent="0.25">
      <c r="A845" s="3"/>
      <c r="L845" s="3"/>
    </row>
    <row r="846" spans="1:12" x14ac:dyDescent="0.25">
      <c r="A846" s="3"/>
      <c r="L846" s="3"/>
    </row>
    <row r="847" spans="1:12" x14ac:dyDescent="0.25">
      <c r="A847" s="3"/>
      <c r="L847" s="3"/>
    </row>
    <row r="848" spans="1:12" x14ac:dyDescent="0.25">
      <c r="A848" s="3"/>
      <c r="L848" s="3"/>
    </row>
    <row r="849" spans="1:12" x14ac:dyDescent="0.25">
      <c r="A849" s="3"/>
      <c r="L849" s="3"/>
    </row>
    <row r="850" spans="1:12" x14ac:dyDescent="0.25">
      <c r="A850" s="3"/>
      <c r="L850" s="3"/>
    </row>
    <row r="851" spans="1:12" x14ac:dyDescent="0.25">
      <c r="A851" s="3"/>
      <c r="L851" s="3"/>
    </row>
    <row r="852" spans="1:12" x14ac:dyDescent="0.25">
      <c r="A852" s="3"/>
      <c r="L852" s="3"/>
    </row>
    <row r="853" spans="1:12" x14ac:dyDescent="0.25">
      <c r="A853" s="3"/>
      <c r="L853" s="3"/>
    </row>
    <row r="854" spans="1:12" x14ac:dyDescent="0.25">
      <c r="A854" s="3"/>
      <c r="L854" s="3"/>
    </row>
    <row r="855" spans="1:12" x14ac:dyDescent="0.25">
      <c r="A855" s="3"/>
      <c r="L855" s="3"/>
    </row>
    <row r="856" spans="1:12" x14ac:dyDescent="0.25">
      <c r="A856" s="3"/>
      <c r="L856" s="3"/>
    </row>
    <row r="857" spans="1:12" x14ac:dyDescent="0.25">
      <c r="A857" s="3"/>
      <c r="L857" s="3"/>
    </row>
    <row r="858" spans="1:12" x14ac:dyDescent="0.25">
      <c r="A858" s="3"/>
      <c r="L858" s="3"/>
    </row>
    <row r="859" spans="1:12" x14ac:dyDescent="0.25">
      <c r="A859" s="3"/>
      <c r="L859" s="3"/>
    </row>
    <row r="860" spans="1:12" x14ac:dyDescent="0.25">
      <c r="A860" s="3"/>
      <c r="L860" s="3"/>
    </row>
    <row r="861" spans="1:12" x14ac:dyDescent="0.25">
      <c r="A861" s="3"/>
      <c r="L861" s="3"/>
    </row>
    <row r="862" spans="1:12" x14ac:dyDescent="0.25">
      <c r="A862" s="3"/>
      <c r="L862" s="3"/>
    </row>
    <row r="863" spans="1:12" x14ac:dyDescent="0.25">
      <c r="A863" s="3"/>
      <c r="L863" s="3"/>
    </row>
    <row r="864" spans="1:12" x14ac:dyDescent="0.25">
      <c r="A864" s="3"/>
      <c r="L864" s="3"/>
    </row>
    <row r="865" spans="1:12" x14ac:dyDescent="0.25">
      <c r="A865" s="3"/>
      <c r="L865" s="3"/>
    </row>
    <row r="866" spans="1:12" x14ac:dyDescent="0.25">
      <c r="A866" s="3"/>
      <c r="L866" s="3"/>
    </row>
    <row r="867" spans="1:12" x14ac:dyDescent="0.25">
      <c r="A867" s="3"/>
      <c r="L867" s="3"/>
    </row>
    <row r="868" spans="1:12" x14ac:dyDescent="0.25">
      <c r="A868" s="3"/>
      <c r="L868" s="3"/>
    </row>
    <row r="869" spans="1:12" x14ac:dyDescent="0.25">
      <c r="A869" s="3"/>
      <c r="L869" s="3"/>
    </row>
    <row r="870" spans="1:12" x14ac:dyDescent="0.25">
      <c r="A870" s="3"/>
      <c r="L870" s="3"/>
    </row>
    <row r="871" spans="1:12" x14ac:dyDescent="0.25">
      <c r="A871" s="3"/>
      <c r="L871" s="3"/>
    </row>
    <row r="872" spans="1:12" x14ac:dyDescent="0.25">
      <c r="A872" s="3"/>
      <c r="L872" s="3"/>
    </row>
    <row r="873" spans="1:12" x14ac:dyDescent="0.25">
      <c r="A873" s="3"/>
      <c r="L873" s="3"/>
    </row>
    <row r="874" spans="1:12" x14ac:dyDescent="0.25">
      <c r="A874" s="3"/>
      <c r="L874" s="3"/>
    </row>
    <row r="875" spans="1:12" x14ac:dyDescent="0.25">
      <c r="A875" s="3"/>
      <c r="L875" s="3"/>
    </row>
    <row r="876" spans="1:12" x14ac:dyDescent="0.25">
      <c r="A876" s="3"/>
      <c r="L876" s="3"/>
    </row>
    <row r="877" spans="1:12" x14ac:dyDescent="0.25">
      <c r="A877" s="3"/>
      <c r="L877" s="3"/>
    </row>
    <row r="878" spans="1:12" x14ac:dyDescent="0.25">
      <c r="A878" s="3"/>
      <c r="L878" s="3"/>
    </row>
    <row r="879" spans="1:12" x14ac:dyDescent="0.25">
      <c r="A879" s="3"/>
      <c r="L879" s="3"/>
    </row>
    <row r="880" spans="1:12" x14ac:dyDescent="0.25">
      <c r="A880" s="3"/>
      <c r="L880" s="3"/>
    </row>
    <row r="881" spans="1:12" x14ac:dyDescent="0.25">
      <c r="A881" s="3"/>
      <c r="L881" s="3"/>
    </row>
    <row r="882" spans="1:12" x14ac:dyDescent="0.25">
      <c r="A882" s="3"/>
      <c r="L882" s="3"/>
    </row>
    <row r="883" spans="1:12" x14ac:dyDescent="0.25">
      <c r="A883" s="3"/>
      <c r="L883" s="3"/>
    </row>
    <row r="884" spans="1:12" x14ac:dyDescent="0.25">
      <c r="A884" s="3"/>
      <c r="L884" s="3"/>
    </row>
    <row r="885" spans="1:12" x14ac:dyDescent="0.25">
      <c r="A885" s="3"/>
      <c r="L885" s="3"/>
    </row>
    <row r="886" spans="1:12" x14ac:dyDescent="0.25">
      <c r="A886" s="3"/>
      <c r="L886" s="3"/>
    </row>
    <row r="887" spans="1:12" x14ac:dyDescent="0.25">
      <c r="A887" s="3"/>
      <c r="L887" s="3"/>
    </row>
    <row r="888" spans="1:12" x14ac:dyDescent="0.25">
      <c r="A888" s="3"/>
      <c r="L888" s="3"/>
    </row>
    <row r="889" spans="1:12" x14ac:dyDescent="0.25">
      <c r="A889" s="3"/>
      <c r="L889" s="3"/>
    </row>
    <row r="890" spans="1:12" x14ac:dyDescent="0.25">
      <c r="A890" s="3"/>
      <c r="L890" s="3"/>
    </row>
    <row r="891" spans="1:12" x14ac:dyDescent="0.25">
      <c r="A891" s="3"/>
      <c r="L891" s="3"/>
    </row>
    <row r="892" spans="1:12" x14ac:dyDescent="0.25">
      <c r="A892" s="3"/>
      <c r="L892" s="3"/>
    </row>
    <row r="893" spans="1:12" x14ac:dyDescent="0.25">
      <c r="A893" s="3"/>
      <c r="L893" s="3"/>
    </row>
    <row r="894" spans="1:12" x14ac:dyDescent="0.25">
      <c r="A894" s="3"/>
      <c r="L894" s="3"/>
    </row>
    <row r="895" spans="1:12" x14ac:dyDescent="0.25">
      <c r="A895" s="3"/>
      <c r="L895" s="3"/>
    </row>
    <row r="896" spans="1:12" x14ac:dyDescent="0.25">
      <c r="A896" s="3"/>
      <c r="L896" s="3"/>
    </row>
    <row r="897" spans="1:12" x14ac:dyDescent="0.25">
      <c r="A897" s="3"/>
      <c r="L897" s="3"/>
    </row>
    <row r="898" spans="1:12" x14ac:dyDescent="0.25">
      <c r="A898" s="3"/>
      <c r="L898" s="3"/>
    </row>
    <row r="899" spans="1:12" x14ac:dyDescent="0.25">
      <c r="A899" s="3"/>
      <c r="L899" s="3"/>
    </row>
    <row r="900" spans="1:12" x14ac:dyDescent="0.25">
      <c r="A900" s="3"/>
      <c r="L900" s="3"/>
    </row>
    <row r="901" spans="1:12" x14ac:dyDescent="0.25">
      <c r="A901" s="3"/>
      <c r="L901" s="3"/>
    </row>
    <row r="902" spans="1:12" x14ac:dyDescent="0.25">
      <c r="A902" s="3"/>
      <c r="L902" s="3"/>
    </row>
    <row r="903" spans="1:12" x14ac:dyDescent="0.25">
      <c r="A903" s="3"/>
      <c r="L903" s="3"/>
    </row>
    <row r="904" spans="1:12" x14ac:dyDescent="0.25">
      <c r="A904" s="3"/>
      <c r="L904" s="3"/>
    </row>
    <row r="905" spans="1:12" x14ac:dyDescent="0.25">
      <c r="A905" s="3"/>
      <c r="L905" s="3"/>
    </row>
    <row r="906" spans="1:12" x14ac:dyDescent="0.25">
      <c r="A906" s="3"/>
      <c r="L906" s="3"/>
    </row>
    <row r="907" spans="1:12" x14ac:dyDescent="0.25">
      <c r="A907" s="3"/>
      <c r="L907" s="3"/>
    </row>
    <row r="908" spans="1:12" x14ac:dyDescent="0.25">
      <c r="A908" s="3"/>
      <c r="L908" s="3"/>
    </row>
    <row r="909" spans="1:12" x14ac:dyDescent="0.25">
      <c r="A909" s="3"/>
      <c r="L909" s="3"/>
    </row>
    <row r="910" spans="1:12" x14ac:dyDescent="0.25">
      <c r="A910" s="3"/>
      <c r="L910" s="3"/>
    </row>
    <row r="911" spans="1:12" x14ac:dyDescent="0.25">
      <c r="A911" s="3"/>
      <c r="L911" s="3"/>
    </row>
    <row r="912" spans="1:12" x14ac:dyDescent="0.25">
      <c r="A912" s="3"/>
      <c r="L912" s="3"/>
    </row>
    <row r="913" spans="1:12" x14ac:dyDescent="0.25">
      <c r="A913" s="3"/>
      <c r="L913" s="3"/>
    </row>
    <row r="914" spans="1:12" x14ac:dyDescent="0.25">
      <c r="A914" s="3"/>
      <c r="L914" s="3"/>
    </row>
    <row r="915" spans="1:12" x14ac:dyDescent="0.25">
      <c r="A915" s="3"/>
      <c r="L915" s="3"/>
    </row>
    <row r="916" spans="1:12" x14ac:dyDescent="0.25">
      <c r="A916" s="3"/>
      <c r="L916" s="3"/>
    </row>
    <row r="917" spans="1:12" x14ac:dyDescent="0.25">
      <c r="A917" s="3"/>
      <c r="L917" s="3"/>
    </row>
    <row r="918" spans="1:12" x14ac:dyDescent="0.25">
      <c r="A918" s="3"/>
      <c r="L918" s="3"/>
    </row>
    <row r="919" spans="1:12" x14ac:dyDescent="0.25">
      <c r="A919" s="3"/>
      <c r="L919" s="3"/>
    </row>
    <row r="920" spans="1:12" x14ac:dyDescent="0.25">
      <c r="A920" s="3"/>
      <c r="L920" s="3"/>
    </row>
    <row r="921" spans="1:12" x14ac:dyDescent="0.25">
      <c r="A921" s="3"/>
      <c r="L921" s="3"/>
    </row>
    <row r="922" spans="1:12" x14ac:dyDescent="0.25">
      <c r="A922" s="3"/>
      <c r="L922" s="3"/>
    </row>
    <row r="923" spans="1:12" x14ac:dyDescent="0.25">
      <c r="A923" s="3"/>
      <c r="L923" s="3"/>
    </row>
    <row r="924" spans="1:12" x14ac:dyDescent="0.25">
      <c r="A924" s="3"/>
      <c r="L924" s="3"/>
    </row>
    <row r="925" spans="1:12" x14ac:dyDescent="0.25">
      <c r="A925" s="3"/>
      <c r="L925" s="3"/>
    </row>
    <row r="926" spans="1:12" x14ac:dyDescent="0.25">
      <c r="A926" s="3"/>
      <c r="L926" s="3"/>
    </row>
    <row r="927" spans="1:12" x14ac:dyDescent="0.25">
      <c r="A927" s="3"/>
      <c r="L927" s="3"/>
    </row>
    <row r="928" spans="1:12" x14ac:dyDescent="0.25">
      <c r="A928" s="3"/>
      <c r="L928" s="3"/>
    </row>
    <row r="929" spans="1:12" x14ac:dyDescent="0.25">
      <c r="A929" s="3"/>
      <c r="L929" s="3"/>
    </row>
    <row r="930" spans="1:12" x14ac:dyDescent="0.25">
      <c r="A930" s="3"/>
      <c r="L930" s="3"/>
    </row>
    <row r="931" spans="1:12" x14ac:dyDescent="0.25">
      <c r="A931" s="3"/>
      <c r="L931" s="3"/>
    </row>
    <row r="932" spans="1:12" x14ac:dyDescent="0.25">
      <c r="A932" s="3"/>
      <c r="L932" s="3"/>
    </row>
    <row r="933" spans="1:12" x14ac:dyDescent="0.25">
      <c r="A933" s="3"/>
      <c r="L933" s="3"/>
    </row>
    <row r="934" spans="1:12" x14ac:dyDescent="0.25">
      <c r="A934" s="3"/>
      <c r="L934" s="3"/>
    </row>
    <row r="935" spans="1:12" x14ac:dyDescent="0.25">
      <c r="A935" s="3"/>
      <c r="L935" s="3"/>
    </row>
    <row r="936" spans="1:12" x14ac:dyDescent="0.25">
      <c r="A936" s="3"/>
      <c r="L936" s="3"/>
    </row>
    <row r="937" spans="1:12" x14ac:dyDescent="0.25">
      <c r="A937" s="3"/>
      <c r="L937" s="3"/>
    </row>
    <row r="938" spans="1:12" x14ac:dyDescent="0.25">
      <c r="A938" s="3"/>
      <c r="L938" s="3"/>
    </row>
    <row r="939" spans="1:12" x14ac:dyDescent="0.25">
      <c r="A939" s="3"/>
      <c r="L939" s="3"/>
    </row>
    <row r="940" spans="1:12" x14ac:dyDescent="0.25">
      <c r="A940" s="3"/>
      <c r="L940" s="3"/>
    </row>
    <row r="941" spans="1:12" x14ac:dyDescent="0.25">
      <c r="A941" s="3"/>
      <c r="L941" s="3"/>
    </row>
    <row r="942" spans="1:12" x14ac:dyDescent="0.25">
      <c r="A942" s="3"/>
      <c r="L942" s="3"/>
    </row>
    <row r="943" spans="1:12" x14ac:dyDescent="0.25">
      <c r="A943" s="3"/>
      <c r="L943" s="3"/>
    </row>
    <row r="944" spans="1:12" x14ac:dyDescent="0.25">
      <c r="A944" s="3"/>
      <c r="L944" s="3"/>
    </row>
    <row r="945" spans="1:12" x14ac:dyDescent="0.25">
      <c r="A945" s="3"/>
      <c r="L945" s="3"/>
    </row>
    <row r="946" spans="1:12" x14ac:dyDescent="0.25">
      <c r="A946" s="3"/>
      <c r="L946" s="3"/>
    </row>
    <row r="947" spans="1:12" x14ac:dyDescent="0.25">
      <c r="A947" s="3"/>
      <c r="L947" s="3"/>
    </row>
    <row r="948" spans="1:12" x14ac:dyDescent="0.25">
      <c r="A948" s="3"/>
      <c r="L948" s="3"/>
    </row>
    <row r="949" spans="1:12" x14ac:dyDescent="0.25">
      <c r="A949" s="3"/>
      <c r="L949" s="3"/>
    </row>
    <row r="950" spans="1:12" x14ac:dyDescent="0.25">
      <c r="A950" s="3"/>
      <c r="L950" s="3"/>
    </row>
    <row r="951" spans="1:12" x14ac:dyDescent="0.25">
      <c r="A951" s="3"/>
      <c r="L951" s="3"/>
    </row>
    <row r="952" spans="1:12" x14ac:dyDescent="0.25">
      <c r="A952" s="3"/>
      <c r="L952" s="3"/>
    </row>
    <row r="953" spans="1:12" x14ac:dyDescent="0.25">
      <c r="A953" s="3"/>
      <c r="L953" s="3"/>
    </row>
    <row r="954" spans="1:12" x14ac:dyDescent="0.25">
      <c r="A954" s="3"/>
      <c r="L954" s="3"/>
    </row>
    <row r="955" spans="1:12" x14ac:dyDescent="0.25">
      <c r="A955" s="3"/>
      <c r="L955" s="3"/>
    </row>
    <row r="956" spans="1:12" x14ac:dyDescent="0.25">
      <c r="A956" s="3"/>
      <c r="L956" s="3"/>
    </row>
    <row r="957" spans="1:12" x14ac:dyDescent="0.25">
      <c r="A957" s="3"/>
      <c r="L957" s="3"/>
    </row>
    <row r="958" spans="1:12" x14ac:dyDescent="0.25">
      <c r="A958" s="3"/>
      <c r="L958" s="3"/>
    </row>
    <row r="959" spans="1:12" x14ac:dyDescent="0.25">
      <c r="A959" s="3"/>
      <c r="L959" s="3"/>
    </row>
    <row r="960" spans="1:12" x14ac:dyDescent="0.25">
      <c r="A960" s="3"/>
      <c r="L960" s="3"/>
    </row>
    <row r="961" spans="1:12" x14ac:dyDescent="0.25">
      <c r="A961" s="3"/>
      <c r="L961" s="3"/>
    </row>
    <row r="962" spans="1:12" x14ac:dyDescent="0.25">
      <c r="A962" s="3"/>
      <c r="L962" s="3"/>
    </row>
    <row r="963" spans="1:12" x14ac:dyDescent="0.25">
      <c r="A963" s="3"/>
      <c r="L963" s="3"/>
    </row>
    <row r="964" spans="1:12" x14ac:dyDescent="0.25">
      <c r="A964" s="3"/>
      <c r="L964" s="3"/>
    </row>
    <row r="965" spans="1:12" x14ac:dyDescent="0.25">
      <c r="A965" s="3"/>
      <c r="L965" s="3"/>
    </row>
    <row r="966" spans="1:12" x14ac:dyDescent="0.25">
      <c r="A966" s="3"/>
      <c r="L966" s="3"/>
    </row>
    <row r="967" spans="1:12" x14ac:dyDescent="0.25">
      <c r="A967" s="3"/>
      <c r="L967" s="3"/>
    </row>
    <row r="968" spans="1:12" x14ac:dyDescent="0.25">
      <c r="A968" s="3"/>
      <c r="L968" s="3"/>
    </row>
    <row r="969" spans="1:12" x14ac:dyDescent="0.25">
      <c r="A969" s="3"/>
      <c r="L969" s="3"/>
    </row>
    <row r="970" spans="1:12" x14ac:dyDescent="0.25">
      <c r="A970" s="3"/>
      <c r="L970" s="3"/>
    </row>
    <row r="971" spans="1:12" x14ac:dyDescent="0.25">
      <c r="A971" s="3"/>
      <c r="L971" s="3"/>
    </row>
    <row r="972" spans="1:12" x14ac:dyDescent="0.25">
      <c r="A972" s="3"/>
      <c r="L972" s="3"/>
    </row>
    <row r="973" spans="1:12" x14ac:dyDescent="0.25">
      <c r="A973" s="3"/>
      <c r="L973" s="3"/>
    </row>
    <row r="974" spans="1:12" x14ac:dyDescent="0.25">
      <c r="A974" s="3"/>
      <c r="L974" s="3"/>
    </row>
    <row r="975" spans="1:12" x14ac:dyDescent="0.25">
      <c r="A975" s="3"/>
      <c r="L975" s="3"/>
    </row>
    <row r="976" spans="1:12" x14ac:dyDescent="0.25">
      <c r="A976" s="3"/>
      <c r="L976" s="3"/>
    </row>
    <row r="977" spans="1:12" x14ac:dyDescent="0.25">
      <c r="A977" s="3"/>
      <c r="L977" s="3"/>
    </row>
    <row r="978" spans="1:12" x14ac:dyDescent="0.25">
      <c r="A978" s="3"/>
      <c r="L978" s="3"/>
    </row>
    <row r="979" spans="1:12" x14ac:dyDescent="0.25">
      <c r="A979" s="3"/>
      <c r="L979" s="3"/>
    </row>
    <row r="980" spans="1:12" x14ac:dyDescent="0.25">
      <c r="A980" s="3"/>
      <c r="L980" s="3"/>
    </row>
    <row r="981" spans="1:12" x14ac:dyDescent="0.25">
      <c r="A981" s="3"/>
      <c r="L981" s="3"/>
    </row>
    <row r="982" spans="1:12" x14ac:dyDescent="0.25">
      <c r="A982" s="3"/>
      <c r="L982" s="3"/>
    </row>
    <row r="983" spans="1:12" x14ac:dyDescent="0.25">
      <c r="A983" s="3"/>
      <c r="L983" s="3"/>
    </row>
    <row r="984" spans="1:12" x14ac:dyDescent="0.25">
      <c r="A984" s="3"/>
      <c r="L984" s="3"/>
    </row>
    <row r="985" spans="1:12" x14ac:dyDescent="0.25">
      <c r="A985" s="3"/>
      <c r="L985" s="3"/>
    </row>
    <row r="986" spans="1:12" x14ac:dyDescent="0.25">
      <c r="A986" s="3"/>
      <c r="L986" s="3"/>
    </row>
    <row r="987" spans="1:12" x14ac:dyDescent="0.25">
      <c r="A987" s="3"/>
      <c r="L987" s="3"/>
    </row>
    <row r="988" spans="1:12" x14ac:dyDescent="0.25">
      <c r="A988" s="3"/>
      <c r="L988" s="3"/>
    </row>
    <row r="989" spans="1:12" x14ac:dyDescent="0.25">
      <c r="A989" s="3"/>
      <c r="L989" s="3"/>
    </row>
    <row r="990" spans="1:12" x14ac:dyDescent="0.25">
      <c r="A990" s="3"/>
      <c r="L990" s="3"/>
    </row>
    <row r="991" spans="1:12" x14ac:dyDescent="0.25">
      <c r="A991" s="3"/>
      <c r="L991" s="3"/>
    </row>
    <row r="992" spans="1:12" x14ac:dyDescent="0.25">
      <c r="A992" s="3"/>
      <c r="L992" s="3"/>
    </row>
    <row r="993" spans="1:12" x14ac:dyDescent="0.25">
      <c r="A993" s="3"/>
      <c r="L993" s="3"/>
    </row>
    <row r="994" spans="1:12" x14ac:dyDescent="0.25">
      <c r="A994" s="3"/>
      <c r="L994" s="3"/>
    </row>
    <row r="995" spans="1:12" x14ac:dyDescent="0.25">
      <c r="A995" s="3"/>
      <c r="L995" s="3"/>
    </row>
    <row r="996" spans="1:12" x14ac:dyDescent="0.25">
      <c r="A996" s="3"/>
      <c r="L996" s="3"/>
    </row>
    <row r="997" spans="1:12" x14ac:dyDescent="0.25">
      <c r="A997" s="3"/>
      <c r="L997" s="3"/>
    </row>
    <row r="998" spans="1:12" x14ac:dyDescent="0.25">
      <c r="A998" s="3"/>
      <c r="L998" s="3"/>
    </row>
    <row r="999" spans="1:12" x14ac:dyDescent="0.25">
      <c r="A999" s="3"/>
      <c r="L999" s="3"/>
    </row>
    <row r="1000" spans="1:12" x14ac:dyDescent="0.25">
      <c r="A1000" s="3"/>
      <c r="L1000" s="3"/>
    </row>
    <row r="1001" spans="1:12" x14ac:dyDescent="0.25">
      <c r="A1001" s="3"/>
      <c r="L1001" s="3"/>
    </row>
    <row r="1002" spans="1:12" x14ac:dyDescent="0.25">
      <c r="A1002" s="3"/>
      <c r="L1002" s="3"/>
    </row>
    <row r="1003" spans="1:12" x14ac:dyDescent="0.25">
      <c r="A1003" s="3"/>
      <c r="L1003" s="3"/>
    </row>
    <row r="1004" spans="1:12" x14ac:dyDescent="0.25">
      <c r="A1004" s="3"/>
      <c r="L1004" s="3"/>
    </row>
    <row r="1005" spans="1:12" x14ac:dyDescent="0.25">
      <c r="A1005" s="3"/>
      <c r="L1005" s="3"/>
    </row>
    <row r="1006" spans="1:12" x14ac:dyDescent="0.25">
      <c r="A1006" s="3"/>
      <c r="L1006" s="3"/>
    </row>
    <row r="1007" spans="1:12" x14ac:dyDescent="0.25">
      <c r="A1007" s="3"/>
      <c r="L1007" s="3"/>
    </row>
    <row r="1008" spans="1:12" x14ac:dyDescent="0.25">
      <c r="A1008" s="3"/>
      <c r="L1008" s="3"/>
    </row>
    <row r="1009" spans="1:12" x14ac:dyDescent="0.25">
      <c r="A1009" s="3"/>
      <c r="L1009" s="3"/>
    </row>
    <row r="1010" spans="1:12" x14ac:dyDescent="0.25">
      <c r="A1010" s="3"/>
      <c r="L1010" s="3"/>
    </row>
    <row r="1011" spans="1:12" x14ac:dyDescent="0.25">
      <c r="A1011" s="3"/>
      <c r="L1011" s="3"/>
    </row>
    <row r="1012" spans="1:12" x14ac:dyDescent="0.25">
      <c r="A1012" s="3"/>
      <c r="L1012" s="3"/>
    </row>
    <row r="1013" spans="1:12" x14ac:dyDescent="0.25">
      <c r="A1013" s="3"/>
      <c r="L1013" s="3"/>
    </row>
    <row r="1014" spans="1:12" x14ac:dyDescent="0.25">
      <c r="A1014" s="3"/>
      <c r="L1014" s="3"/>
    </row>
    <row r="1015" spans="1:12" x14ac:dyDescent="0.25">
      <c r="A1015" s="3"/>
      <c r="L1015" s="3"/>
    </row>
    <row r="1016" spans="1:12" x14ac:dyDescent="0.25">
      <c r="A1016" s="3"/>
      <c r="L1016" s="3"/>
    </row>
    <row r="1017" spans="1:12" x14ac:dyDescent="0.25">
      <c r="A1017" s="3"/>
      <c r="L1017" s="3"/>
    </row>
    <row r="1018" spans="1:12" x14ac:dyDescent="0.25">
      <c r="A1018" s="3"/>
      <c r="L1018" s="3"/>
    </row>
    <row r="1019" spans="1:12" x14ac:dyDescent="0.25">
      <c r="A1019" s="3"/>
      <c r="L1019" s="3"/>
    </row>
    <row r="1020" spans="1:12" x14ac:dyDescent="0.25">
      <c r="A1020" s="3"/>
      <c r="L1020" s="3"/>
    </row>
    <row r="1021" spans="1:12" x14ac:dyDescent="0.25">
      <c r="A1021" s="3"/>
      <c r="L1021" s="3"/>
    </row>
    <row r="1022" spans="1:12" x14ac:dyDescent="0.25">
      <c r="A1022" s="3"/>
      <c r="L1022" s="3"/>
    </row>
    <row r="1023" spans="1:12" x14ac:dyDescent="0.25">
      <c r="A1023" s="3"/>
      <c r="L1023" s="3"/>
    </row>
    <row r="1024" spans="1:12" x14ac:dyDescent="0.25">
      <c r="A1024" s="3"/>
      <c r="L1024" s="3"/>
    </row>
    <row r="1025" spans="1:12" x14ac:dyDescent="0.25">
      <c r="A1025" s="3"/>
      <c r="L1025" s="3"/>
    </row>
    <row r="1026" spans="1:12" x14ac:dyDescent="0.25">
      <c r="A1026" s="3"/>
      <c r="L1026" s="3"/>
    </row>
    <row r="1027" spans="1:12" x14ac:dyDescent="0.25">
      <c r="A1027" s="3"/>
      <c r="L1027" s="3"/>
    </row>
    <row r="1028" spans="1:12" x14ac:dyDescent="0.25">
      <c r="A1028" s="3"/>
      <c r="L1028" s="3"/>
    </row>
    <row r="1029" spans="1:12" x14ac:dyDescent="0.25">
      <c r="A1029" s="3"/>
      <c r="L1029" s="3"/>
    </row>
    <row r="1030" spans="1:12" x14ac:dyDescent="0.25">
      <c r="A1030" s="3"/>
      <c r="L1030" s="3"/>
    </row>
    <row r="1031" spans="1:12" x14ac:dyDescent="0.25">
      <c r="A1031" s="3"/>
      <c r="L1031" s="3"/>
    </row>
    <row r="1032" spans="1:12" x14ac:dyDescent="0.25">
      <c r="A1032" s="3"/>
      <c r="L1032" s="3"/>
    </row>
    <row r="1033" spans="1:12" x14ac:dyDescent="0.25">
      <c r="A1033" s="3"/>
      <c r="L1033" s="3"/>
    </row>
    <row r="1034" spans="1:12" x14ac:dyDescent="0.25">
      <c r="A1034" s="3"/>
      <c r="L1034" s="3"/>
    </row>
    <row r="1035" spans="1:12" x14ac:dyDescent="0.25">
      <c r="A1035" s="3"/>
      <c r="L1035" s="3"/>
    </row>
    <row r="1036" spans="1:12" x14ac:dyDescent="0.25">
      <c r="A1036" s="3"/>
      <c r="L1036" s="3"/>
    </row>
    <row r="1037" spans="1:12" x14ac:dyDescent="0.25">
      <c r="A1037" s="3"/>
      <c r="L1037" s="3"/>
    </row>
    <row r="1038" spans="1:12" x14ac:dyDescent="0.25">
      <c r="A1038" s="3"/>
      <c r="L1038" s="3"/>
    </row>
    <row r="1039" spans="1:12" x14ac:dyDescent="0.25">
      <c r="A1039" s="3"/>
      <c r="L1039" s="3"/>
    </row>
    <row r="1040" spans="1:12" x14ac:dyDescent="0.25">
      <c r="A1040" s="3"/>
      <c r="L1040" s="3"/>
    </row>
    <row r="1041" spans="1:12" x14ac:dyDescent="0.25">
      <c r="A1041" s="3"/>
      <c r="L1041" s="3"/>
    </row>
    <row r="1042" spans="1:12" x14ac:dyDescent="0.25">
      <c r="A1042" s="3"/>
      <c r="L1042" s="3"/>
    </row>
    <row r="1043" spans="1:12" x14ac:dyDescent="0.25">
      <c r="A1043" s="3"/>
      <c r="L1043" s="3"/>
    </row>
    <row r="1044" spans="1:12" x14ac:dyDescent="0.25">
      <c r="A1044" s="3"/>
      <c r="L1044" s="3"/>
    </row>
    <row r="1045" spans="1:12" x14ac:dyDescent="0.25">
      <c r="A1045" s="3"/>
      <c r="L1045" s="3"/>
    </row>
    <row r="1046" spans="1:12" x14ac:dyDescent="0.25">
      <c r="A1046" s="3"/>
      <c r="L1046" s="3"/>
    </row>
    <row r="1047" spans="1:12" x14ac:dyDescent="0.25">
      <c r="A1047" s="3"/>
      <c r="L1047" s="3"/>
    </row>
    <row r="1048" spans="1:12" x14ac:dyDescent="0.25">
      <c r="A1048" s="3"/>
      <c r="L1048" s="3"/>
    </row>
    <row r="1049" spans="1:12" x14ac:dyDescent="0.25">
      <c r="A1049" s="3"/>
      <c r="L1049" s="3"/>
    </row>
    <row r="1050" spans="1:12" x14ac:dyDescent="0.25">
      <c r="A1050" s="3"/>
      <c r="L1050" s="3"/>
    </row>
    <row r="1051" spans="1:12" x14ac:dyDescent="0.25">
      <c r="A1051" s="3"/>
      <c r="L1051" s="3"/>
    </row>
    <row r="1052" spans="1:12" x14ac:dyDescent="0.25">
      <c r="A1052" s="3"/>
      <c r="L1052" s="3"/>
    </row>
    <row r="1053" spans="1:12" x14ac:dyDescent="0.25">
      <c r="A1053" s="3"/>
      <c r="L1053" s="3"/>
    </row>
    <row r="1054" spans="1:12" x14ac:dyDescent="0.25">
      <c r="A1054" s="3"/>
      <c r="L1054" s="3"/>
    </row>
    <row r="1055" spans="1:12" x14ac:dyDescent="0.25">
      <c r="A1055" s="3"/>
      <c r="L1055" s="3"/>
    </row>
    <row r="1056" spans="1:12" x14ac:dyDescent="0.25">
      <c r="A1056" s="3"/>
      <c r="L1056" s="3"/>
    </row>
  </sheetData>
  <mergeCells count="317">
    <mergeCell ref="H130:H131"/>
    <mergeCell ref="I130:I131"/>
    <mergeCell ref="J130:J131"/>
    <mergeCell ref="K130:K131"/>
    <mergeCell ref="L130:L131"/>
    <mergeCell ref="K114:K115"/>
    <mergeCell ref="L114:L115"/>
    <mergeCell ref="H110:H111"/>
    <mergeCell ref="I110:I111"/>
    <mergeCell ref="J110:J111"/>
    <mergeCell ref="K110:K111"/>
    <mergeCell ref="L110:L111"/>
    <mergeCell ref="K142:K143"/>
    <mergeCell ref="L142:L143"/>
    <mergeCell ref="H142:H143"/>
    <mergeCell ref="I142:I143"/>
    <mergeCell ref="J142:J143"/>
    <mergeCell ref="J138:J139"/>
    <mergeCell ref="K138:K139"/>
    <mergeCell ref="L138:L139"/>
    <mergeCell ref="J134:J135"/>
    <mergeCell ref="K134:K135"/>
    <mergeCell ref="L134:L135"/>
    <mergeCell ref="A142:A145"/>
    <mergeCell ref="C142:C145"/>
    <mergeCell ref="D142:D145"/>
    <mergeCell ref="E142:E145"/>
    <mergeCell ref="F142:F143"/>
    <mergeCell ref="G142:G143"/>
    <mergeCell ref="H138:H139"/>
    <mergeCell ref="I138:I139"/>
    <mergeCell ref="I134:I135"/>
    <mergeCell ref="A138:A141"/>
    <mergeCell ref="C138:C141"/>
    <mergeCell ref="D138:D141"/>
    <mergeCell ref="E138:E141"/>
    <mergeCell ref="F138:F139"/>
    <mergeCell ref="G138:G139"/>
    <mergeCell ref="G134:G135"/>
    <mergeCell ref="H134:H135"/>
    <mergeCell ref="A134:A137"/>
    <mergeCell ref="C134:C137"/>
    <mergeCell ref="D134:D137"/>
    <mergeCell ref="E134:E137"/>
    <mergeCell ref="F134:F135"/>
    <mergeCell ref="F130:F131"/>
    <mergeCell ref="G130:G131"/>
    <mergeCell ref="A127:A129"/>
    <mergeCell ref="C127:C129"/>
    <mergeCell ref="D127:D129"/>
    <mergeCell ref="E127:E129"/>
    <mergeCell ref="A130:A133"/>
    <mergeCell ref="C130:C133"/>
    <mergeCell ref="D130:D133"/>
    <mergeCell ref="E130:E133"/>
    <mergeCell ref="A121:A123"/>
    <mergeCell ref="C121:C123"/>
    <mergeCell ref="D121:D123"/>
    <mergeCell ref="E121:E123"/>
    <mergeCell ref="A124:A126"/>
    <mergeCell ref="C124:C126"/>
    <mergeCell ref="D124:D126"/>
    <mergeCell ref="E124:E126"/>
    <mergeCell ref="J114:J115"/>
    <mergeCell ref="A118:A120"/>
    <mergeCell ref="C118:C120"/>
    <mergeCell ref="D118:D120"/>
    <mergeCell ref="E118:E120"/>
    <mergeCell ref="H114:H115"/>
    <mergeCell ref="I114:I115"/>
    <mergeCell ref="A114:A117"/>
    <mergeCell ref="C114:C117"/>
    <mergeCell ref="D114:D117"/>
    <mergeCell ref="E114:E117"/>
    <mergeCell ref="F114:F115"/>
    <mergeCell ref="G114:G115"/>
    <mergeCell ref="L106:L107"/>
    <mergeCell ref="A110:A113"/>
    <mergeCell ref="C110:C113"/>
    <mergeCell ref="D110:D113"/>
    <mergeCell ref="E110:E113"/>
    <mergeCell ref="F110:F111"/>
    <mergeCell ref="G110:G111"/>
    <mergeCell ref="H106:H107"/>
    <mergeCell ref="I106:I107"/>
    <mergeCell ref="J106:J107"/>
    <mergeCell ref="K106:K107"/>
    <mergeCell ref="A106:A109"/>
    <mergeCell ref="C106:C109"/>
    <mergeCell ref="D106:D109"/>
    <mergeCell ref="E106:E109"/>
    <mergeCell ref="F106:F107"/>
    <mergeCell ref="G106:G107"/>
    <mergeCell ref="H102:H103"/>
    <mergeCell ref="I102:I103"/>
    <mergeCell ref="J102:J103"/>
    <mergeCell ref="J98:J99"/>
    <mergeCell ref="K98:K99"/>
    <mergeCell ref="L98:L99"/>
    <mergeCell ref="A102:A105"/>
    <mergeCell ref="C102:C105"/>
    <mergeCell ref="D102:D105"/>
    <mergeCell ref="E102:E105"/>
    <mergeCell ref="F102:F103"/>
    <mergeCell ref="G102:G103"/>
    <mergeCell ref="H98:H99"/>
    <mergeCell ref="I98:I99"/>
    <mergeCell ref="A98:A101"/>
    <mergeCell ref="C98:C101"/>
    <mergeCell ref="D98:D101"/>
    <mergeCell ref="E98:E101"/>
    <mergeCell ref="F98:F99"/>
    <mergeCell ref="G98:G99"/>
    <mergeCell ref="K102:K103"/>
    <mergeCell ref="L102:L103"/>
    <mergeCell ref="B92:E92"/>
    <mergeCell ref="B93:E93"/>
    <mergeCell ref="B94:E94"/>
    <mergeCell ref="A95:A97"/>
    <mergeCell ref="C95:C97"/>
    <mergeCell ref="D95:D97"/>
    <mergeCell ref="E95:E97"/>
    <mergeCell ref="H88:H89"/>
    <mergeCell ref="I88:I89"/>
    <mergeCell ref="J88:J89"/>
    <mergeCell ref="K88:K89"/>
    <mergeCell ref="L88:L89"/>
    <mergeCell ref="L84:L85"/>
    <mergeCell ref="A88:A91"/>
    <mergeCell ref="C88:C91"/>
    <mergeCell ref="D88:D91"/>
    <mergeCell ref="E88:E91"/>
    <mergeCell ref="F88:F89"/>
    <mergeCell ref="G88:G89"/>
    <mergeCell ref="H84:H85"/>
    <mergeCell ref="I84:I85"/>
    <mergeCell ref="J84:J85"/>
    <mergeCell ref="K84:K85"/>
    <mergeCell ref="A84:A87"/>
    <mergeCell ref="C84:C87"/>
    <mergeCell ref="D84:D87"/>
    <mergeCell ref="E84:E87"/>
    <mergeCell ref="F84:F85"/>
    <mergeCell ref="G84:G85"/>
    <mergeCell ref="H80:H81"/>
    <mergeCell ref="I80:I81"/>
    <mergeCell ref="J80:J81"/>
    <mergeCell ref="J76:J77"/>
    <mergeCell ref="K76:K77"/>
    <mergeCell ref="L76:L77"/>
    <mergeCell ref="A80:A83"/>
    <mergeCell ref="C80:C83"/>
    <mergeCell ref="D80:D83"/>
    <mergeCell ref="E80:E83"/>
    <mergeCell ref="F80:F81"/>
    <mergeCell ref="G80:G81"/>
    <mergeCell ref="H76:H77"/>
    <mergeCell ref="I76:I77"/>
    <mergeCell ref="A76:A79"/>
    <mergeCell ref="C76:C79"/>
    <mergeCell ref="D76:D79"/>
    <mergeCell ref="E76:E79"/>
    <mergeCell ref="F76:F77"/>
    <mergeCell ref="G76:G77"/>
    <mergeCell ref="K80:K81"/>
    <mergeCell ref="L80:L81"/>
    <mergeCell ref="H72:H73"/>
    <mergeCell ref="I72:I73"/>
    <mergeCell ref="J72:J73"/>
    <mergeCell ref="K72:K73"/>
    <mergeCell ref="L72:L73"/>
    <mergeCell ref="L68:L69"/>
    <mergeCell ref="A72:A75"/>
    <mergeCell ref="C72:C75"/>
    <mergeCell ref="D72:D75"/>
    <mergeCell ref="E72:E75"/>
    <mergeCell ref="F72:F73"/>
    <mergeCell ref="G72:G73"/>
    <mergeCell ref="H68:H69"/>
    <mergeCell ref="I68:I69"/>
    <mergeCell ref="J68:J69"/>
    <mergeCell ref="K68:K69"/>
    <mergeCell ref="K64:K65"/>
    <mergeCell ref="L64:L65"/>
    <mergeCell ref="A68:A71"/>
    <mergeCell ref="C68:C71"/>
    <mergeCell ref="D68:D71"/>
    <mergeCell ref="E68:E71"/>
    <mergeCell ref="F68:F69"/>
    <mergeCell ref="G68:G69"/>
    <mergeCell ref="H64:H65"/>
    <mergeCell ref="I64:I65"/>
    <mergeCell ref="J64:J65"/>
    <mergeCell ref="A64:A67"/>
    <mergeCell ref="C64:C67"/>
    <mergeCell ref="D64:D67"/>
    <mergeCell ref="E64:E67"/>
    <mergeCell ref="F64:F65"/>
    <mergeCell ref="G64:G65"/>
    <mergeCell ref="A60:A63"/>
    <mergeCell ref="C60:C63"/>
    <mergeCell ref="D60:D63"/>
    <mergeCell ref="E60:E63"/>
    <mergeCell ref="F60:F61"/>
    <mergeCell ref="G60:G61"/>
    <mergeCell ref="K52:K53"/>
    <mergeCell ref="A52:A59"/>
    <mergeCell ref="C52:C59"/>
    <mergeCell ref="L52:L53"/>
    <mergeCell ref="D56:D57"/>
    <mergeCell ref="D58:D59"/>
    <mergeCell ref="H52:H53"/>
    <mergeCell ref="I52:I53"/>
    <mergeCell ref="J60:J61"/>
    <mergeCell ref="K60:K61"/>
    <mergeCell ref="L60:L61"/>
    <mergeCell ref="D52:D55"/>
    <mergeCell ref="F52:F53"/>
    <mergeCell ref="G52:G53"/>
    <mergeCell ref="H60:H61"/>
    <mergeCell ref="I60:I61"/>
    <mergeCell ref="E52:E59"/>
    <mergeCell ref="H44:H45"/>
    <mergeCell ref="I44:I45"/>
    <mergeCell ref="J44:J45"/>
    <mergeCell ref="J52:J53"/>
    <mergeCell ref="L36:L37"/>
    <mergeCell ref="D40:D41"/>
    <mergeCell ref="D42:D43"/>
    <mergeCell ref="A44:A51"/>
    <mergeCell ref="C44:C51"/>
    <mergeCell ref="D44:D47"/>
    <mergeCell ref="E44:E51"/>
    <mergeCell ref="F44:F45"/>
    <mergeCell ref="G44:G45"/>
    <mergeCell ref="H36:H37"/>
    <mergeCell ref="I36:I37"/>
    <mergeCell ref="J36:J37"/>
    <mergeCell ref="K36:K37"/>
    <mergeCell ref="K44:K45"/>
    <mergeCell ref="L44:L45"/>
    <mergeCell ref="D48:D49"/>
    <mergeCell ref="D50:D51"/>
    <mergeCell ref="A36:A43"/>
    <mergeCell ref="C36:C43"/>
    <mergeCell ref="D36:D39"/>
    <mergeCell ref="E36:E43"/>
    <mergeCell ref="F36:F37"/>
    <mergeCell ref="G36:G37"/>
    <mergeCell ref="H32:H33"/>
    <mergeCell ref="I32:I33"/>
    <mergeCell ref="J32:J33"/>
    <mergeCell ref="K28:K29"/>
    <mergeCell ref="L28:L29"/>
    <mergeCell ref="A32:A35"/>
    <mergeCell ref="C32:C35"/>
    <mergeCell ref="D32:D35"/>
    <mergeCell ref="E32:E35"/>
    <mergeCell ref="F32:F33"/>
    <mergeCell ref="G32:G33"/>
    <mergeCell ref="H28:H29"/>
    <mergeCell ref="I28:I29"/>
    <mergeCell ref="K32:K33"/>
    <mergeCell ref="L32:L33"/>
    <mergeCell ref="A28:A31"/>
    <mergeCell ref="C28:C31"/>
    <mergeCell ref="D28:D31"/>
    <mergeCell ref="E28:E31"/>
    <mergeCell ref="F28:F29"/>
    <mergeCell ref="G28:G29"/>
    <mergeCell ref="G24:G25"/>
    <mergeCell ref="H24:H25"/>
    <mergeCell ref="J28:J29"/>
    <mergeCell ref="H20:H21"/>
    <mergeCell ref="I20:I21"/>
    <mergeCell ref="J20:J21"/>
    <mergeCell ref="K20:K21"/>
    <mergeCell ref="L20:L21"/>
    <mergeCell ref="A24:A27"/>
    <mergeCell ref="C24:C27"/>
    <mergeCell ref="D24:D27"/>
    <mergeCell ref="E24:E27"/>
    <mergeCell ref="F24:F25"/>
    <mergeCell ref="F20:F21"/>
    <mergeCell ref="G20:G21"/>
    <mergeCell ref="I24:I25"/>
    <mergeCell ref="J24:J25"/>
    <mergeCell ref="K24:K25"/>
    <mergeCell ref="L24:L25"/>
    <mergeCell ref="B17:E17"/>
    <mergeCell ref="B18:E18"/>
    <mergeCell ref="B19:E19"/>
    <mergeCell ref="A20:A23"/>
    <mergeCell ref="C20:C23"/>
    <mergeCell ref="D20:D23"/>
    <mergeCell ref="E20:E23"/>
    <mergeCell ref="B11:E11"/>
    <mergeCell ref="B12:E12"/>
    <mergeCell ref="B13:E13"/>
    <mergeCell ref="B14:E14"/>
    <mergeCell ref="B15:E15"/>
    <mergeCell ref="B16:E16"/>
    <mergeCell ref="L7:L9"/>
    <mergeCell ref="H8:H9"/>
    <mergeCell ref="I8:I9"/>
    <mergeCell ref="J8:J9"/>
    <mergeCell ref="K8:K9"/>
    <mergeCell ref="A5:K5"/>
    <mergeCell ref="A6:K6"/>
    <mergeCell ref="A7:A9"/>
    <mergeCell ref="B7:B9"/>
    <mergeCell ref="C7:C9"/>
    <mergeCell ref="D7:D9"/>
    <mergeCell ref="E7:E9"/>
    <mergeCell ref="F7:F9"/>
    <mergeCell ref="G7:K7"/>
    <mergeCell ref="G8:G9"/>
  </mergeCells>
  <printOptions horizontalCentered="1"/>
  <pageMargins left="0.15748031496062992" right="0.15748031496062992" top="0.39370078740157483" bottom="0.55118110236220474" header="0.31496062992125984" footer="0.31496062992125984"/>
  <pageSetup paperSize="9" scale="40" orientation="landscape" r:id="rId1"/>
  <headerFooter>
    <oddFooter>Strona &amp;P</oddFooter>
  </headerFooter>
  <rowBreaks count="11" manualBreakCount="11">
    <brk id="43" max="16383" man="1"/>
    <brk id="79" max="16383" man="1"/>
    <brk id="117" max="16383" man="1"/>
    <brk id="145" max="16383" man="1"/>
    <brk id="158" max="11" man="1"/>
    <brk id="251" max="16383" man="1"/>
    <brk id="291" max="16383" man="1"/>
    <brk id="303" max="16383" man="1"/>
    <brk id="389" max="16383" man="1"/>
    <brk id="458" max="16383" man="1"/>
    <brk id="5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2012-03-30T10:36:36Z</dcterms:modified>
</cp:coreProperties>
</file>